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R:\Projecten R&amp;D\2018 bedieningskrachten pivot\berekeningsfile klanten\"/>
    </mc:Choice>
  </mc:AlternateContent>
  <xr:revisionPtr revIDLastSave="0" documentId="8_{EBF985D8-5E67-4D23-9BE9-2B34903C2010}" xr6:coauthVersionLast="46" xr6:coauthVersionMax="46" xr10:uidLastSave="{00000000-0000-0000-0000-000000000000}"/>
  <workbookProtection workbookAlgorithmName="SHA-512" workbookHashValue="Y7VPFrXqtN1FY0p7LDCsOZtH6cN0Kaa3FTWlD9b5aPA75KTmpjmS5V2NTG7ZTHtLgLvHnZfyLIknB2MEWJ+eow==" workbookSaltValue="FKeGlMbuNsAH/Kyl0/vkyQ==" workbookSpinCount="100000" lockStructure="1"/>
  <bookViews>
    <workbookView xWindow="-120" yWindow="-120" windowWidth="29040" windowHeight="15840" xr2:uid="{00000000-000D-0000-FFFF-FFFF00000000}"/>
  </bookViews>
  <sheets>
    <sheet name="input" sheetId="2" r:id="rId1"/>
    <sheet name="pivot list" sheetId="1" state="hidden" r:id="rId2"/>
    <sheet name="CALC" sheetId="3" state="hidden" r:id="rId3"/>
    <sheet name="Waarschuwingen" sheetId="4" state="hidden" r:id="rId4"/>
  </sheets>
  <definedNames>
    <definedName name="A____Fb___Glass_width__2">Waarschuwingen!$B$20</definedName>
    <definedName name="A____Fh___Glass_height__2">Waarschuwingen!$B$21</definedName>
    <definedName name="_xlnm.Print_Area" localSheetId="0">input!$A$1:$Z$106</definedName>
    <definedName name="alle_waarden_voor_overview?">Waarschuwingen!$B$4</definedName>
    <definedName name="Fh_en_Fb_ingevuld?">Waarschuwingen!$B$3</definedName>
    <definedName name="g1___0_en_t2_≠_0">Waarschuwingen!$B$17</definedName>
    <definedName name="g1_≠_0_en_t2___0">Waarschuwingen!$B$16</definedName>
    <definedName name="g1_gap1">input!$K$14</definedName>
    <definedName name="g2___0_en_t3_≠_0">Waarschuwingen!$B$19</definedName>
    <definedName name="g2_≠_0_en_t3___0">Waarschuwingen!$B$18</definedName>
    <definedName name="g2_gap2">input!$K$16</definedName>
    <definedName name="gegevens__tekort_voor_overview?">Waarschuwingen!$B$12</definedName>
    <definedName name="gegevens_tekort_voor_specific?">Waarschuwingen!$B$13</definedName>
    <definedName name="gewicht_vleugel_is___180kg">Waarschuwingen!$B$30</definedName>
    <definedName name="glasmaat_ingevuld?">Waarschuwingen!$B$2</definedName>
    <definedName name="glass_dikte_groter_dan_D_Dg">Waarschuwingen!$B$22</definedName>
    <definedName name="glass_height_ingevuld?">Waarschuwingen!$B$6</definedName>
    <definedName name="glass_width_ingevuld?">Waarschuwingen!$B$5</definedName>
    <definedName name="Glass_width_niet__Glass_height_wel?">Waarschuwingen!$B$15</definedName>
    <definedName name="glass_width_of_glass_height_ontbreekt?">Waarschuwingen!$B$7</definedName>
    <definedName name="Glass_width_wel__Glass_height_niet?">Waarschuwingen!$B$14</definedName>
    <definedName name="Master_key_specific">Waarschuwingen!$B$34</definedName>
    <definedName name="Pivot_list">'pivot list'!$A$2:$A$54</definedName>
    <definedName name="t1_outside">input!$K$13</definedName>
    <definedName name="t2_middle">input!$K$15</definedName>
    <definedName name="t3_inside">input!$K$17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A301" i="3" l="1"/>
  <c r="AB301" i="3" s="1"/>
  <c r="AA300" i="3"/>
  <c r="AB300" i="3" s="1"/>
  <c r="AA299" i="3"/>
  <c r="AB299" i="3" s="1"/>
  <c r="AA298" i="3"/>
  <c r="AB298" i="3" s="1"/>
  <c r="AA297" i="3"/>
  <c r="AB297" i="3" s="1"/>
  <c r="AA296" i="3"/>
  <c r="AB296" i="3" s="1"/>
  <c r="AA295" i="3"/>
  <c r="AB295" i="3" s="1"/>
  <c r="AA294" i="3"/>
  <c r="AB294" i="3" s="1"/>
  <c r="AA293" i="3"/>
  <c r="AB293" i="3" s="1"/>
  <c r="AA292" i="3"/>
  <c r="AB292" i="3" s="1"/>
  <c r="AA291" i="3"/>
  <c r="AB291" i="3" s="1"/>
  <c r="AA290" i="3"/>
  <c r="AB290" i="3" s="1"/>
  <c r="AA289" i="3"/>
  <c r="AB289" i="3" s="1"/>
  <c r="AA288" i="3"/>
  <c r="AB288" i="3" s="1"/>
  <c r="AA287" i="3"/>
  <c r="AB287" i="3" s="1"/>
  <c r="AR286" i="3"/>
  <c r="AU285" i="3"/>
  <c r="AU286" i="3" s="1"/>
  <c r="AT285" i="3"/>
  <c r="AT286" i="3" s="1"/>
  <c r="AS285" i="3"/>
  <c r="AS286" i="3" s="1"/>
  <c r="AR285" i="3"/>
  <c r="AQ285" i="3"/>
  <c r="AQ286" i="3" s="1"/>
  <c r="AP285" i="3"/>
  <c r="AP286" i="3" s="1"/>
  <c r="AO285" i="3"/>
  <c r="AO286" i="3" s="1"/>
  <c r="AN285" i="3"/>
  <c r="AN286" i="3" s="1"/>
  <c r="AM285" i="3"/>
  <c r="AM286" i="3" s="1"/>
  <c r="AL285" i="3"/>
  <c r="AL286" i="3" s="1"/>
  <c r="AK285" i="3"/>
  <c r="AK286" i="3" s="1"/>
  <c r="AJ285" i="3"/>
  <c r="AJ286" i="3" s="1"/>
  <c r="AI285" i="3"/>
  <c r="AI286" i="3" s="1"/>
  <c r="AH285" i="3"/>
  <c r="AH286" i="3" s="1"/>
  <c r="AG285" i="3"/>
  <c r="AG286" i="3" s="1"/>
  <c r="AF285" i="3"/>
  <c r="AF286" i="3" s="1"/>
  <c r="AE285" i="3"/>
  <c r="AE286" i="3" s="1"/>
  <c r="AD285" i="3"/>
  <c r="AD286" i="3" s="1"/>
  <c r="AC285" i="3"/>
  <c r="AC286" i="3" s="1"/>
  <c r="AA277" i="3"/>
  <c r="AB277" i="3" s="1"/>
  <c r="AA276" i="3"/>
  <c r="AB276" i="3" s="1"/>
  <c r="AA275" i="3"/>
  <c r="AB275" i="3" s="1"/>
  <c r="AA274" i="3"/>
  <c r="AB274" i="3" s="1"/>
  <c r="AA273" i="3"/>
  <c r="AB273" i="3" s="1"/>
  <c r="AA272" i="3"/>
  <c r="AB272" i="3" s="1"/>
  <c r="AA271" i="3"/>
  <c r="AB271" i="3" s="1"/>
  <c r="AA270" i="3"/>
  <c r="AB270" i="3" s="1"/>
  <c r="AA269" i="3"/>
  <c r="AB269" i="3" s="1"/>
  <c r="AA268" i="3"/>
  <c r="AB268" i="3" s="1"/>
  <c r="AA267" i="3"/>
  <c r="AB267" i="3" s="1"/>
  <c r="AA266" i="3"/>
  <c r="AB266" i="3" s="1"/>
  <c r="AA265" i="3"/>
  <c r="AB265" i="3" s="1"/>
  <c r="AA264" i="3"/>
  <c r="AB264" i="3" s="1"/>
  <c r="AA263" i="3"/>
  <c r="AB263" i="3" s="1"/>
  <c r="AR262" i="3"/>
  <c r="AN262" i="3"/>
  <c r="AJ262" i="3"/>
  <c r="AU261" i="3"/>
  <c r="AU262" i="3" s="1"/>
  <c r="AT261" i="3"/>
  <c r="AT262" i="3" s="1"/>
  <c r="AS261" i="3"/>
  <c r="AS262" i="3" s="1"/>
  <c r="AR261" i="3"/>
  <c r="AQ261" i="3"/>
  <c r="AQ262" i="3" s="1"/>
  <c r="AP261" i="3"/>
  <c r="AP262" i="3" s="1"/>
  <c r="AO261" i="3"/>
  <c r="AO262" i="3" s="1"/>
  <c r="AN261" i="3"/>
  <c r="AM261" i="3"/>
  <c r="AM262" i="3" s="1"/>
  <c r="AL261" i="3"/>
  <c r="AL262" i="3" s="1"/>
  <c r="AK261" i="3"/>
  <c r="AK262" i="3" s="1"/>
  <c r="AJ261" i="3"/>
  <c r="AI261" i="3"/>
  <c r="AI262" i="3" s="1"/>
  <c r="AH261" i="3"/>
  <c r="AH262" i="3" s="1"/>
  <c r="AG261" i="3"/>
  <c r="AG262" i="3" s="1"/>
  <c r="AF261" i="3"/>
  <c r="AF262" i="3" s="1"/>
  <c r="AE261" i="3"/>
  <c r="AE262" i="3" s="1"/>
  <c r="AD261" i="3"/>
  <c r="AD262" i="3" s="1"/>
  <c r="AC261" i="3"/>
  <c r="AC262" i="3" s="1"/>
  <c r="C277" i="3"/>
  <c r="D277" i="3" s="1"/>
  <c r="C276" i="3"/>
  <c r="D276" i="3" s="1"/>
  <c r="C275" i="3"/>
  <c r="D275" i="3" s="1"/>
  <c r="C274" i="3"/>
  <c r="D274" i="3" s="1"/>
  <c r="C273" i="3"/>
  <c r="D273" i="3" s="1"/>
  <c r="C272" i="3"/>
  <c r="D272" i="3" s="1"/>
  <c r="C271" i="3"/>
  <c r="D271" i="3" s="1"/>
  <c r="C270" i="3"/>
  <c r="D270" i="3" s="1"/>
  <c r="C269" i="3"/>
  <c r="D269" i="3" s="1"/>
  <c r="C268" i="3"/>
  <c r="D268" i="3" s="1"/>
  <c r="C267" i="3"/>
  <c r="D267" i="3" s="1"/>
  <c r="C266" i="3"/>
  <c r="D266" i="3" s="1"/>
  <c r="C265" i="3"/>
  <c r="D265" i="3" s="1"/>
  <c r="C264" i="3"/>
  <c r="D264" i="3" s="1"/>
  <c r="C263" i="3"/>
  <c r="D263" i="3" s="1"/>
  <c r="T262" i="3"/>
  <c r="W261" i="3"/>
  <c r="W262" i="3" s="1"/>
  <c r="V261" i="3"/>
  <c r="V262" i="3" s="1"/>
  <c r="U261" i="3"/>
  <c r="U262" i="3" s="1"/>
  <c r="T261" i="3"/>
  <c r="S261" i="3"/>
  <c r="S262" i="3" s="1"/>
  <c r="R261" i="3"/>
  <c r="R262" i="3" s="1"/>
  <c r="Q261" i="3"/>
  <c r="Q262" i="3" s="1"/>
  <c r="P261" i="3"/>
  <c r="P262" i="3" s="1"/>
  <c r="O261" i="3"/>
  <c r="O262" i="3" s="1"/>
  <c r="N261" i="3"/>
  <c r="N262" i="3" s="1"/>
  <c r="M261" i="3"/>
  <c r="M262" i="3" s="1"/>
  <c r="L261" i="3"/>
  <c r="L262" i="3" s="1"/>
  <c r="K261" i="3"/>
  <c r="K262" i="3" s="1"/>
  <c r="J261" i="3"/>
  <c r="J262" i="3" s="1"/>
  <c r="I261" i="3"/>
  <c r="I262" i="3" s="1"/>
  <c r="H261" i="3"/>
  <c r="H262" i="3" s="1"/>
  <c r="G261" i="3"/>
  <c r="G262" i="3" s="1"/>
  <c r="F261" i="3"/>
  <c r="F262" i="3" s="1"/>
  <c r="E261" i="3"/>
  <c r="E262" i="3" s="1"/>
  <c r="B3" i="4" l="1"/>
  <c r="B13" i="4" s="1"/>
  <c r="AA254" i="3" l="1"/>
  <c r="AB254" i="3" s="1"/>
  <c r="AA253" i="3"/>
  <c r="AB253" i="3" s="1"/>
  <c r="AA252" i="3"/>
  <c r="AB252" i="3" s="1"/>
  <c r="AA251" i="3"/>
  <c r="AB251" i="3" s="1"/>
  <c r="AA250" i="3"/>
  <c r="AB250" i="3" s="1"/>
  <c r="AA249" i="3"/>
  <c r="AB249" i="3" s="1"/>
  <c r="AA248" i="3"/>
  <c r="AB248" i="3" s="1"/>
  <c r="AA247" i="3"/>
  <c r="AB247" i="3" s="1"/>
  <c r="AA246" i="3"/>
  <c r="AB246" i="3" s="1"/>
  <c r="AA245" i="3"/>
  <c r="AB245" i="3" s="1"/>
  <c r="AA244" i="3"/>
  <c r="AB244" i="3" s="1"/>
  <c r="AA243" i="3"/>
  <c r="AB243" i="3" s="1"/>
  <c r="AA242" i="3"/>
  <c r="AB242" i="3" s="1"/>
  <c r="AA241" i="3"/>
  <c r="AB241" i="3" s="1"/>
  <c r="AA240" i="3"/>
  <c r="AB240" i="3" s="1"/>
  <c r="AU238" i="3"/>
  <c r="AU239" i="3" s="1"/>
  <c r="AT238" i="3"/>
  <c r="AT239" i="3" s="1"/>
  <c r="AS238" i="3"/>
  <c r="AS239" i="3" s="1"/>
  <c r="AR238" i="3"/>
  <c r="AR239" i="3" s="1"/>
  <c r="AQ238" i="3"/>
  <c r="AQ239" i="3" s="1"/>
  <c r="AP238" i="3"/>
  <c r="AP239" i="3" s="1"/>
  <c r="AO238" i="3"/>
  <c r="AO239" i="3" s="1"/>
  <c r="AN238" i="3"/>
  <c r="AN239" i="3" s="1"/>
  <c r="AM238" i="3"/>
  <c r="AM239" i="3" s="1"/>
  <c r="AL238" i="3"/>
  <c r="AL239" i="3" s="1"/>
  <c r="AK238" i="3"/>
  <c r="AK239" i="3" s="1"/>
  <c r="AJ238" i="3"/>
  <c r="AJ239" i="3" s="1"/>
  <c r="AI238" i="3"/>
  <c r="AI239" i="3" s="1"/>
  <c r="AH238" i="3"/>
  <c r="AH239" i="3" s="1"/>
  <c r="AG238" i="3"/>
  <c r="AG239" i="3" s="1"/>
  <c r="AF238" i="3"/>
  <c r="AF239" i="3" s="1"/>
  <c r="AE238" i="3"/>
  <c r="AE239" i="3" s="1"/>
  <c r="AD238" i="3"/>
  <c r="AD239" i="3" s="1"/>
  <c r="AC238" i="3"/>
  <c r="AC239" i="3" s="1"/>
  <c r="AA229" i="3"/>
  <c r="AB229" i="3" s="1"/>
  <c r="AA228" i="3"/>
  <c r="AB228" i="3" s="1"/>
  <c r="AA227" i="3"/>
  <c r="AB227" i="3" s="1"/>
  <c r="AA226" i="3"/>
  <c r="AB226" i="3" s="1"/>
  <c r="AA225" i="3"/>
  <c r="AB225" i="3" s="1"/>
  <c r="AB224" i="3"/>
  <c r="AA224" i="3"/>
  <c r="AA223" i="3"/>
  <c r="AB223" i="3" s="1"/>
  <c r="AA222" i="3"/>
  <c r="AB222" i="3" s="1"/>
  <c r="AA221" i="3"/>
  <c r="AB221" i="3" s="1"/>
  <c r="AA220" i="3"/>
  <c r="AB220" i="3" s="1"/>
  <c r="AA219" i="3"/>
  <c r="AB219" i="3" s="1"/>
  <c r="AA218" i="3"/>
  <c r="AB218" i="3" s="1"/>
  <c r="AA217" i="3"/>
  <c r="AB217" i="3" s="1"/>
  <c r="AA216" i="3"/>
  <c r="AB216" i="3" s="1"/>
  <c r="AA215" i="3"/>
  <c r="AB215" i="3" s="1"/>
  <c r="AU213" i="3"/>
  <c r="AU214" i="3" s="1"/>
  <c r="AT213" i="3"/>
  <c r="AT214" i="3" s="1"/>
  <c r="AS213" i="3"/>
  <c r="AS214" i="3" s="1"/>
  <c r="AR213" i="3"/>
  <c r="AR214" i="3" s="1"/>
  <c r="AQ213" i="3"/>
  <c r="AQ214" i="3" s="1"/>
  <c r="AP213" i="3"/>
  <c r="AP214" i="3" s="1"/>
  <c r="AO213" i="3"/>
  <c r="AO214" i="3" s="1"/>
  <c r="AN213" i="3"/>
  <c r="AN214" i="3" s="1"/>
  <c r="AM213" i="3"/>
  <c r="AM214" i="3" s="1"/>
  <c r="AL213" i="3"/>
  <c r="AL214" i="3" s="1"/>
  <c r="AK213" i="3"/>
  <c r="AK214" i="3" s="1"/>
  <c r="AJ213" i="3"/>
  <c r="AJ214" i="3" s="1"/>
  <c r="AI213" i="3"/>
  <c r="AI214" i="3" s="1"/>
  <c r="AH213" i="3"/>
  <c r="AH214" i="3" s="1"/>
  <c r="AG213" i="3"/>
  <c r="AG214" i="3" s="1"/>
  <c r="AF213" i="3"/>
  <c r="AF214" i="3" s="1"/>
  <c r="AE213" i="3"/>
  <c r="AE214" i="3" s="1"/>
  <c r="AD213" i="3"/>
  <c r="AD214" i="3" s="1"/>
  <c r="AC213" i="3"/>
  <c r="AC214" i="3" s="1"/>
  <c r="B6" i="4"/>
  <c r="B19" i="4"/>
  <c r="B17" i="4"/>
  <c r="B16" i="4"/>
  <c r="B18" i="4"/>
  <c r="M25" i="3" l="1"/>
  <c r="B24" i="4" s="1"/>
  <c r="D65" i="3" l="1"/>
  <c r="C254" i="3" l="1"/>
  <c r="D254" i="3" s="1"/>
  <c r="C253" i="3"/>
  <c r="D253" i="3" s="1"/>
  <c r="C252" i="3"/>
  <c r="D252" i="3" s="1"/>
  <c r="C251" i="3"/>
  <c r="D251" i="3" s="1"/>
  <c r="C250" i="3"/>
  <c r="D250" i="3" s="1"/>
  <c r="C249" i="3"/>
  <c r="D249" i="3" s="1"/>
  <c r="C248" i="3"/>
  <c r="D248" i="3" s="1"/>
  <c r="C247" i="3"/>
  <c r="D247" i="3" s="1"/>
  <c r="C246" i="3"/>
  <c r="D246" i="3" s="1"/>
  <c r="C245" i="3"/>
  <c r="D245" i="3" s="1"/>
  <c r="C244" i="3"/>
  <c r="D244" i="3" s="1"/>
  <c r="C243" i="3"/>
  <c r="D243" i="3" s="1"/>
  <c r="C242" i="3"/>
  <c r="D242" i="3" s="1"/>
  <c r="C241" i="3"/>
  <c r="D241" i="3" s="1"/>
  <c r="C240" i="3"/>
  <c r="D240" i="3" s="1"/>
  <c r="W238" i="3"/>
  <c r="W239" i="3" s="1"/>
  <c r="V238" i="3"/>
  <c r="V239" i="3" s="1"/>
  <c r="U238" i="3"/>
  <c r="U239" i="3" s="1"/>
  <c r="T238" i="3"/>
  <c r="T239" i="3" s="1"/>
  <c r="S238" i="3"/>
  <c r="S239" i="3" s="1"/>
  <c r="R238" i="3"/>
  <c r="R239" i="3" s="1"/>
  <c r="Q238" i="3"/>
  <c r="Q239" i="3" s="1"/>
  <c r="P238" i="3"/>
  <c r="P239" i="3" s="1"/>
  <c r="O238" i="3"/>
  <c r="O239" i="3" s="1"/>
  <c r="N238" i="3"/>
  <c r="N239" i="3" s="1"/>
  <c r="M238" i="3"/>
  <c r="M239" i="3" s="1"/>
  <c r="L238" i="3"/>
  <c r="L239" i="3" s="1"/>
  <c r="K238" i="3"/>
  <c r="K239" i="3" s="1"/>
  <c r="J238" i="3"/>
  <c r="J239" i="3" s="1"/>
  <c r="I238" i="3"/>
  <c r="I239" i="3" s="1"/>
  <c r="H238" i="3"/>
  <c r="H239" i="3" s="1"/>
  <c r="G238" i="3"/>
  <c r="G239" i="3" s="1"/>
  <c r="F238" i="3"/>
  <c r="F239" i="3" s="1"/>
  <c r="E238" i="3"/>
  <c r="E239" i="3" s="1"/>
  <c r="C229" i="3"/>
  <c r="D229" i="3" s="1"/>
  <c r="C228" i="3"/>
  <c r="D228" i="3" s="1"/>
  <c r="C227" i="3"/>
  <c r="D227" i="3" s="1"/>
  <c r="C226" i="3"/>
  <c r="D226" i="3" s="1"/>
  <c r="C225" i="3"/>
  <c r="D225" i="3" s="1"/>
  <c r="C224" i="3"/>
  <c r="D224" i="3" s="1"/>
  <c r="C223" i="3"/>
  <c r="D223" i="3" s="1"/>
  <c r="C222" i="3"/>
  <c r="D222" i="3" s="1"/>
  <c r="C221" i="3"/>
  <c r="D221" i="3" s="1"/>
  <c r="C220" i="3"/>
  <c r="D220" i="3" s="1"/>
  <c r="C219" i="3"/>
  <c r="D219" i="3" s="1"/>
  <c r="C218" i="3"/>
  <c r="D218" i="3" s="1"/>
  <c r="C217" i="3"/>
  <c r="D217" i="3" s="1"/>
  <c r="C216" i="3"/>
  <c r="D216" i="3" s="1"/>
  <c r="C215" i="3"/>
  <c r="D215" i="3" s="1"/>
  <c r="W213" i="3"/>
  <c r="W214" i="3" s="1"/>
  <c r="V213" i="3"/>
  <c r="V214" i="3" s="1"/>
  <c r="U213" i="3"/>
  <c r="U214" i="3" s="1"/>
  <c r="T213" i="3"/>
  <c r="T214" i="3" s="1"/>
  <c r="S213" i="3"/>
  <c r="S214" i="3" s="1"/>
  <c r="R213" i="3"/>
  <c r="R214" i="3" s="1"/>
  <c r="Q213" i="3"/>
  <c r="Q214" i="3" s="1"/>
  <c r="P213" i="3"/>
  <c r="P214" i="3" s="1"/>
  <c r="O213" i="3"/>
  <c r="O214" i="3" s="1"/>
  <c r="N213" i="3"/>
  <c r="N214" i="3" s="1"/>
  <c r="M213" i="3"/>
  <c r="M214" i="3" s="1"/>
  <c r="L213" i="3"/>
  <c r="L214" i="3" s="1"/>
  <c r="K213" i="3"/>
  <c r="K214" i="3" s="1"/>
  <c r="J213" i="3"/>
  <c r="J214" i="3" s="1"/>
  <c r="I213" i="3"/>
  <c r="I214" i="3" s="1"/>
  <c r="H213" i="3"/>
  <c r="H214" i="3" s="1"/>
  <c r="G213" i="3"/>
  <c r="G214" i="3" s="1"/>
  <c r="F213" i="3"/>
  <c r="F214" i="3" s="1"/>
  <c r="E213" i="3"/>
  <c r="E214" i="3" s="1"/>
  <c r="C205" i="3"/>
  <c r="D205" i="3" s="1"/>
  <c r="C204" i="3"/>
  <c r="D204" i="3" s="1"/>
  <c r="C203" i="3"/>
  <c r="D203" i="3" s="1"/>
  <c r="C202" i="3"/>
  <c r="D202" i="3" s="1"/>
  <c r="C201" i="3"/>
  <c r="D201" i="3" s="1"/>
  <c r="C200" i="3"/>
  <c r="D200" i="3" s="1"/>
  <c r="C199" i="3"/>
  <c r="D199" i="3" s="1"/>
  <c r="C198" i="3"/>
  <c r="D198" i="3" s="1"/>
  <c r="C197" i="3"/>
  <c r="D197" i="3" s="1"/>
  <c r="C196" i="3"/>
  <c r="D196" i="3" s="1"/>
  <c r="C195" i="3"/>
  <c r="D195" i="3" s="1"/>
  <c r="C194" i="3"/>
  <c r="D194" i="3" s="1"/>
  <c r="C193" i="3"/>
  <c r="D193" i="3" s="1"/>
  <c r="C192" i="3"/>
  <c r="D192" i="3" s="1"/>
  <c r="C191" i="3"/>
  <c r="D191" i="3" s="1"/>
  <c r="W189" i="3"/>
  <c r="W190" i="3" s="1"/>
  <c r="V189" i="3"/>
  <c r="V190" i="3" s="1"/>
  <c r="U189" i="3"/>
  <c r="U190" i="3" s="1"/>
  <c r="T189" i="3"/>
  <c r="T190" i="3" s="1"/>
  <c r="S189" i="3"/>
  <c r="S190" i="3" s="1"/>
  <c r="R189" i="3"/>
  <c r="R190" i="3" s="1"/>
  <c r="Q189" i="3"/>
  <c r="Q190" i="3" s="1"/>
  <c r="P189" i="3"/>
  <c r="P190" i="3" s="1"/>
  <c r="O189" i="3"/>
  <c r="O190" i="3" s="1"/>
  <c r="N189" i="3"/>
  <c r="N190" i="3" s="1"/>
  <c r="M189" i="3"/>
  <c r="M190" i="3" s="1"/>
  <c r="L189" i="3"/>
  <c r="L190" i="3" s="1"/>
  <c r="K189" i="3"/>
  <c r="K190" i="3" s="1"/>
  <c r="J189" i="3"/>
  <c r="J190" i="3" s="1"/>
  <c r="I189" i="3"/>
  <c r="I190" i="3" s="1"/>
  <c r="H189" i="3"/>
  <c r="H190" i="3" s="1"/>
  <c r="G189" i="3"/>
  <c r="G190" i="3" s="1"/>
  <c r="F189" i="3"/>
  <c r="F190" i="3" s="1"/>
  <c r="E189" i="3"/>
  <c r="E190" i="3" s="1"/>
  <c r="C157" i="3"/>
  <c r="D157" i="3" s="1"/>
  <c r="C156" i="3"/>
  <c r="D156" i="3" s="1"/>
  <c r="C155" i="3"/>
  <c r="D155" i="3" s="1"/>
  <c r="C154" i="3"/>
  <c r="D154" i="3" s="1"/>
  <c r="C153" i="3"/>
  <c r="D153" i="3" s="1"/>
  <c r="C152" i="3"/>
  <c r="D152" i="3" s="1"/>
  <c r="C151" i="3"/>
  <c r="D151" i="3" s="1"/>
  <c r="C150" i="3"/>
  <c r="D150" i="3" s="1"/>
  <c r="C149" i="3"/>
  <c r="D149" i="3" s="1"/>
  <c r="C148" i="3"/>
  <c r="D148" i="3" s="1"/>
  <c r="C147" i="3"/>
  <c r="D147" i="3" s="1"/>
  <c r="C146" i="3"/>
  <c r="D146" i="3" s="1"/>
  <c r="C145" i="3"/>
  <c r="D145" i="3" s="1"/>
  <c r="C144" i="3"/>
  <c r="D144" i="3" s="1"/>
  <c r="C143" i="3"/>
  <c r="D143" i="3" s="1"/>
  <c r="W141" i="3"/>
  <c r="W142" i="3" s="1"/>
  <c r="V141" i="3"/>
  <c r="V142" i="3" s="1"/>
  <c r="U141" i="3"/>
  <c r="U142" i="3" s="1"/>
  <c r="T141" i="3"/>
  <c r="T142" i="3" s="1"/>
  <c r="S141" i="3"/>
  <c r="S142" i="3" s="1"/>
  <c r="R141" i="3"/>
  <c r="R142" i="3" s="1"/>
  <c r="Q141" i="3"/>
  <c r="Q142" i="3" s="1"/>
  <c r="P141" i="3"/>
  <c r="P142" i="3" s="1"/>
  <c r="O141" i="3"/>
  <c r="O142" i="3" s="1"/>
  <c r="N141" i="3"/>
  <c r="N142" i="3" s="1"/>
  <c r="M141" i="3"/>
  <c r="M142" i="3" s="1"/>
  <c r="L141" i="3"/>
  <c r="L142" i="3" s="1"/>
  <c r="K141" i="3"/>
  <c r="K142" i="3" s="1"/>
  <c r="J141" i="3"/>
  <c r="J142" i="3" s="1"/>
  <c r="I141" i="3"/>
  <c r="I142" i="3" s="1"/>
  <c r="H141" i="3"/>
  <c r="H142" i="3" s="1"/>
  <c r="G141" i="3"/>
  <c r="G142" i="3" s="1"/>
  <c r="F141" i="3"/>
  <c r="F142" i="3" s="1"/>
  <c r="E141" i="3"/>
  <c r="E142" i="3" s="1"/>
  <c r="F33" i="3"/>
  <c r="M30" i="3" s="1"/>
  <c r="F32" i="3"/>
  <c r="M29" i="3" s="1"/>
  <c r="C181" i="3"/>
  <c r="D181" i="3" s="1"/>
  <c r="C180" i="3"/>
  <c r="D180" i="3" s="1"/>
  <c r="C179" i="3"/>
  <c r="D179" i="3" s="1"/>
  <c r="C178" i="3"/>
  <c r="D178" i="3" s="1"/>
  <c r="C177" i="3"/>
  <c r="D177" i="3" s="1"/>
  <c r="C176" i="3"/>
  <c r="D176" i="3" s="1"/>
  <c r="C175" i="3"/>
  <c r="D175" i="3" s="1"/>
  <c r="C174" i="3"/>
  <c r="D174" i="3" s="1"/>
  <c r="C173" i="3"/>
  <c r="D173" i="3" s="1"/>
  <c r="C172" i="3"/>
  <c r="D172" i="3" s="1"/>
  <c r="C171" i="3"/>
  <c r="D171" i="3" s="1"/>
  <c r="C170" i="3"/>
  <c r="D170" i="3" s="1"/>
  <c r="C169" i="3"/>
  <c r="D169" i="3" s="1"/>
  <c r="C168" i="3"/>
  <c r="D168" i="3" s="1"/>
  <c r="C167" i="3"/>
  <c r="D167" i="3" s="1"/>
  <c r="W165" i="3"/>
  <c r="W166" i="3" s="1"/>
  <c r="V165" i="3"/>
  <c r="V166" i="3" s="1"/>
  <c r="U165" i="3"/>
  <c r="U166" i="3" s="1"/>
  <c r="T165" i="3"/>
  <c r="T166" i="3" s="1"/>
  <c r="S165" i="3"/>
  <c r="S166" i="3" s="1"/>
  <c r="R165" i="3"/>
  <c r="R166" i="3" s="1"/>
  <c r="Q165" i="3"/>
  <c r="Q166" i="3" s="1"/>
  <c r="P165" i="3"/>
  <c r="P166" i="3" s="1"/>
  <c r="O165" i="3"/>
  <c r="O166" i="3" s="1"/>
  <c r="N165" i="3"/>
  <c r="N166" i="3" s="1"/>
  <c r="M165" i="3"/>
  <c r="M166" i="3" s="1"/>
  <c r="L165" i="3"/>
  <c r="L166" i="3" s="1"/>
  <c r="K165" i="3"/>
  <c r="K166" i="3" s="1"/>
  <c r="J165" i="3"/>
  <c r="J166" i="3" s="1"/>
  <c r="I165" i="3"/>
  <c r="I166" i="3" s="1"/>
  <c r="H165" i="3"/>
  <c r="H166" i="3" s="1"/>
  <c r="G165" i="3"/>
  <c r="G166" i="3" s="1"/>
  <c r="F165" i="3"/>
  <c r="F166" i="3" s="1"/>
  <c r="E165" i="3"/>
  <c r="E166" i="3" s="1"/>
  <c r="M41" i="3"/>
  <c r="M39" i="3"/>
  <c r="C133" i="3"/>
  <c r="D133" i="3" s="1"/>
  <c r="C132" i="3"/>
  <c r="D132" i="3" s="1"/>
  <c r="C131" i="3"/>
  <c r="D131" i="3" s="1"/>
  <c r="C130" i="3"/>
  <c r="D130" i="3" s="1"/>
  <c r="C129" i="3"/>
  <c r="D129" i="3" s="1"/>
  <c r="C128" i="3"/>
  <c r="D128" i="3" s="1"/>
  <c r="C127" i="3"/>
  <c r="D127" i="3" s="1"/>
  <c r="C126" i="3"/>
  <c r="D126" i="3" s="1"/>
  <c r="C125" i="3"/>
  <c r="D125" i="3" s="1"/>
  <c r="C124" i="3"/>
  <c r="D124" i="3" s="1"/>
  <c r="C123" i="3"/>
  <c r="D123" i="3" s="1"/>
  <c r="C122" i="3"/>
  <c r="D122" i="3" s="1"/>
  <c r="C121" i="3"/>
  <c r="D121" i="3" s="1"/>
  <c r="C120" i="3"/>
  <c r="D120" i="3" s="1"/>
  <c r="C119" i="3"/>
  <c r="D119" i="3" s="1"/>
  <c r="W117" i="3"/>
  <c r="W118" i="3" s="1"/>
  <c r="V117" i="3"/>
  <c r="V118" i="3" s="1"/>
  <c r="U117" i="3"/>
  <c r="U118" i="3" s="1"/>
  <c r="T117" i="3"/>
  <c r="T118" i="3" s="1"/>
  <c r="S117" i="3"/>
  <c r="S118" i="3" s="1"/>
  <c r="R117" i="3"/>
  <c r="R118" i="3" s="1"/>
  <c r="Q117" i="3"/>
  <c r="Q118" i="3" s="1"/>
  <c r="P117" i="3"/>
  <c r="P118" i="3" s="1"/>
  <c r="O117" i="3"/>
  <c r="O118" i="3" s="1"/>
  <c r="N117" i="3"/>
  <c r="N118" i="3" s="1"/>
  <c r="M117" i="3"/>
  <c r="M118" i="3" s="1"/>
  <c r="L117" i="3"/>
  <c r="L118" i="3" s="1"/>
  <c r="K117" i="3"/>
  <c r="K118" i="3" s="1"/>
  <c r="J117" i="3"/>
  <c r="J118" i="3" s="1"/>
  <c r="I117" i="3"/>
  <c r="I118" i="3" s="1"/>
  <c r="H117" i="3"/>
  <c r="H118" i="3" s="1"/>
  <c r="G117" i="3"/>
  <c r="G118" i="3" s="1"/>
  <c r="F117" i="3"/>
  <c r="F118" i="3" s="1"/>
  <c r="E117" i="3"/>
  <c r="E118" i="3" s="1"/>
  <c r="W93" i="3"/>
  <c r="W94" i="3" s="1"/>
  <c r="V93" i="3"/>
  <c r="V94" i="3" s="1"/>
  <c r="U93" i="3"/>
  <c r="U94" i="3" s="1"/>
  <c r="T93" i="3"/>
  <c r="T94" i="3" s="1"/>
  <c r="S93" i="3"/>
  <c r="S94" i="3" s="1"/>
  <c r="R93" i="3"/>
  <c r="R94" i="3" s="1"/>
  <c r="Q93" i="3"/>
  <c r="Q94" i="3" s="1"/>
  <c r="P93" i="3"/>
  <c r="P94" i="3" s="1"/>
  <c r="O93" i="3"/>
  <c r="O94" i="3" s="1"/>
  <c r="N93" i="3"/>
  <c r="N94" i="3" s="1"/>
  <c r="M93" i="3"/>
  <c r="M94" i="3" s="1"/>
  <c r="L93" i="3"/>
  <c r="K93" i="3"/>
  <c r="K94" i="3" s="1"/>
  <c r="J93" i="3"/>
  <c r="I93" i="3"/>
  <c r="I94" i="3" s="1"/>
  <c r="H93" i="3"/>
  <c r="G93" i="3"/>
  <c r="F93" i="3"/>
  <c r="F94" i="3" s="1"/>
  <c r="E93" i="3"/>
  <c r="C109" i="3"/>
  <c r="D109" i="3" s="1"/>
  <c r="C108" i="3"/>
  <c r="D108" i="3" s="1"/>
  <c r="C107" i="3"/>
  <c r="C106" i="3"/>
  <c r="D106" i="3" s="1"/>
  <c r="C105" i="3"/>
  <c r="C104" i="3"/>
  <c r="D104" i="3" s="1"/>
  <c r="C103" i="3"/>
  <c r="D103" i="3" s="1"/>
  <c r="C102" i="3"/>
  <c r="C101" i="3"/>
  <c r="D101" i="3" s="1"/>
  <c r="C100" i="3"/>
  <c r="D100" i="3" s="1"/>
  <c r="C99" i="3"/>
  <c r="D99" i="3" s="1"/>
  <c r="C98" i="3"/>
  <c r="C97" i="3"/>
  <c r="D97" i="3" s="1"/>
  <c r="C96" i="3"/>
  <c r="D96" i="3" s="1"/>
  <c r="C95" i="3"/>
  <c r="D95" i="3" s="1"/>
  <c r="D102" i="3"/>
  <c r="D105" i="3"/>
  <c r="L94" i="3"/>
  <c r="D107" i="3"/>
  <c r="D98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70" i="3"/>
  <c r="F69" i="3"/>
  <c r="G69" i="3"/>
  <c r="H69" i="3"/>
  <c r="I69" i="3"/>
  <c r="J69" i="3"/>
  <c r="K69" i="3"/>
  <c r="L69" i="3"/>
  <c r="M69" i="3"/>
  <c r="N69" i="3"/>
  <c r="O69" i="3"/>
  <c r="P69" i="3"/>
  <c r="Q69" i="3"/>
  <c r="R69" i="3"/>
  <c r="S69" i="3"/>
  <c r="T69" i="3"/>
  <c r="U69" i="3"/>
  <c r="V69" i="3"/>
  <c r="W69" i="3"/>
  <c r="E69" i="3"/>
  <c r="F133" i="3" l="1"/>
  <c r="V133" i="3"/>
  <c r="P130" i="3"/>
  <c r="S129" i="3"/>
  <c r="U123" i="3"/>
  <c r="O125" i="3"/>
  <c r="I127" i="3"/>
  <c r="T119" i="3"/>
  <c r="N133" i="3"/>
  <c r="I132" i="3"/>
  <c r="R96" i="3"/>
  <c r="E132" i="3"/>
  <c r="G128" i="3"/>
  <c r="K128" i="3"/>
  <c r="O128" i="3"/>
  <c r="S128" i="3"/>
  <c r="W128" i="3"/>
  <c r="H128" i="3"/>
  <c r="L128" i="3"/>
  <c r="P128" i="3"/>
  <c r="T128" i="3"/>
  <c r="E128" i="3"/>
  <c r="I128" i="3"/>
  <c r="M128" i="3"/>
  <c r="Q128" i="3"/>
  <c r="U128" i="3"/>
  <c r="J128" i="3"/>
  <c r="N128" i="3"/>
  <c r="R128" i="3"/>
  <c r="V95" i="3"/>
  <c r="F95" i="3"/>
  <c r="O108" i="3"/>
  <c r="V107" i="3"/>
  <c r="Q106" i="3"/>
  <c r="S105" i="3"/>
  <c r="Q103" i="3"/>
  <c r="S97" i="3"/>
  <c r="F123" i="3"/>
  <c r="J123" i="3"/>
  <c r="N123" i="3"/>
  <c r="R123" i="3"/>
  <c r="V123" i="3"/>
  <c r="G123" i="3"/>
  <c r="K123" i="3"/>
  <c r="O123" i="3"/>
  <c r="S123" i="3"/>
  <c r="W123" i="3"/>
  <c r="H123" i="3"/>
  <c r="L123" i="3"/>
  <c r="P123" i="3"/>
  <c r="T123" i="3"/>
  <c r="I123" i="3"/>
  <c r="M123" i="3"/>
  <c r="Q123" i="3"/>
  <c r="E126" i="3"/>
  <c r="I126" i="3"/>
  <c r="M126" i="3"/>
  <c r="Q126" i="3"/>
  <c r="U126" i="3"/>
  <c r="F126" i="3"/>
  <c r="J126" i="3"/>
  <c r="N126" i="3"/>
  <c r="R126" i="3"/>
  <c r="V126" i="3"/>
  <c r="G126" i="3"/>
  <c r="K126" i="3"/>
  <c r="O126" i="3"/>
  <c r="S126" i="3"/>
  <c r="W126" i="3"/>
  <c r="P126" i="3"/>
  <c r="T126" i="3"/>
  <c r="H126" i="3"/>
  <c r="F131" i="3"/>
  <c r="J131" i="3"/>
  <c r="N131" i="3"/>
  <c r="G131" i="3"/>
  <c r="K131" i="3"/>
  <c r="O131" i="3"/>
  <c r="H131" i="3"/>
  <c r="L131" i="3"/>
  <c r="P131" i="3"/>
  <c r="Q131" i="3"/>
  <c r="U131" i="3"/>
  <c r="E131" i="3"/>
  <c r="R131" i="3"/>
  <c r="V131" i="3"/>
  <c r="I131" i="3"/>
  <c r="S131" i="3"/>
  <c r="W131" i="3"/>
  <c r="I119" i="3"/>
  <c r="M119" i="3"/>
  <c r="Q119" i="3"/>
  <c r="U119" i="3"/>
  <c r="F119" i="3"/>
  <c r="J119" i="3"/>
  <c r="N119" i="3"/>
  <c r="R119" i="3"/>
  <c r="V119" i="3"/>
  <c r="G119" i="3"/>
  <c r="K119" i="3"/>
  <c r="O119" i="3"/>
  <c r="S119" i="3"/>
  <c r="W119" i="3"/>
  <c r="U95" i="3"/>
  <c r="Q95" i="3"/>
  <c r="M95" i="3"/>
  <c r="I95" i="3"/>
  <c r="W109" i="3"/>
  <c r="S109" i="3"/>
  <c r="O109" i="3"/>
  <c r="K109" i="3"/>
  <c r="V108" i="3"/>
  <c r="R108" i="3"/>
  <c r="N108" i="3"/>
  <c r="F108" i="3"/>
  <c r="U107" i="3"/>
  <c r="Q107" i="3"/>
  <c r="M107" i="3"/>
  <c r="I107" i="3"/>
  <c r="T106" i="3"/>
  <c r="P106" i="3"/>
  <c r="L106" i="3"/>
  <c r="R105" i="3"/>
  <c r="M103" i="3"/>
  <c r="P102" i="3"/>
  <c r="S101" i="3"/>
  <c r="V100" i="3"/>
  <c r="F100" i="3"/>
  <c r="I99" i="3"/>
  <c r="L98" i="3"/>
  <c r="O97" i="3"/>
  <c r="P119" i="3"/>
  <c r="R133" i="3"/>
  <c r="U132" i="3"/>
  <c r="L126" i="3"/>
  <c r="E123" i="3"/>
  <c r="K96" i="3"/>
  <c r="O96" i="3"/>
  <c r="S96" i="3"/>
  <c r="W96" i="3"/>
  <c r="L97" i="3"/>
  <c r="P97" i="3"/>
  <c r="T97" i="3"/>
  <c r="I98" i="3"/>
  <c r="M98" i="3"/>
  <c r="Q98" i="3"/>
  <c r="U98" i="3"/>
  <c r="F99" i="3"/>
  <c r="N99" i="3"/>
  <c r="R99" i="3"/>
  <c r="V99" i="3"/>
  <c r="K100" i="3"/>
  <c r="O100" i="3"/>
  <c r="S100" i="3"/>
  <c r="W100" i="3"/>
  <c r="L101" i="3"/>
  <c r="P101" i="3"/>
  <c r="T101" i="3"/>
  <c r="I102" i="3"/>
  <c r="M102" i="3"/>
  <c r="Q102" i="3"/>
  <c r="U102" i="3"/>
  <c r="F103" i="3"/>
  <c r="N103" i="3"/>
  <c r="R103" i="3"/>
  <c r="V103" i="3"/>
  <c r="K104" i="3"/>
  <c r="O104" i="3"/>
  <c r="S104" i="3"/>
  <c r="W104" i="3"/>
  <c r="L105" i="3"/>
  <c r="P105" i="3"/>
  <c r="T105" i="3"/>
  <c r="I106" i="3"/>
  <c r="L96" i="3"/>
  <c r="P96" i="3"/>
  <c r="T96" i="3"/>
  <c r="I97" i="3"/>
  <c r="M97" i="3"/>
  <c r="Q97" i="3"/>
  <c r="U97" i="3"/>
  <c r="F98" i="3"/>
  <c r="N98" i="3"/>
  <c r="R98" i="3"/>
  <c r="V98" i="3"/>
  <c r="K99" i="3"/>
  <c r="O99" i="3"/>
  <c r="S99" i="3"/>
  <c r="W99" i="3"/>
  <c r="L100" i="3"/>
  <c r="P100" i="3"/>
  <c r="T100" i="3"/>
  <c r="I101" i="3"/>
  <c r="M101" i="3"/>
  <c r="Q101" i="3"/>
  <c r="U101" i="3"/>
  <c r="F102" i="3"/>
  <c r="N102" i="3"/>
  <c r="R102" i="3"/>
  <c r="V102" i="3"/>
  <c r="K103" i="3"/>
  <c r="O103" i="3"/>
  <c r="S103" i="3"/>
  <c r="W103" i="3"/>
  <c r="L104" i="3"/>
  <c r="P104" i="3"/>
  <c r="T104" i="3"/>
  <c r="I105" i="3"/>
  <c r="M105" i="3"/>
  <c r="Q105" i="3"/>
  <c r="U105" i="3"/>
  <c r="F106" i="3"/>
  <c r="I96" i="3"/>
  <c r="M96" i="3"/>
  <c r="Q96" i="3"/>
  <c r="U96" i="3"/>
  <c r="F97" i="3"/>
  <c r="N97" i="3"/>
  <c r="R97" i="3"/>
  <c r="V97" i="3"/>
  <c r="K98" i="3"/>
  <c r="O98" i="3"/>
  <c r="S98" i="3"/>
  <c r="W98" i="3"/>
  <c r="L99" i="3"/>
  <c r="P99" i="3"/>
  <c r="T99" i="3"/>
  <c r="I100" i="3"/>
  <c r="M100" i="3"/>
  <c r="Q100" i="3"/>
  <c r="U100" i="3"/>
  <c r="F101" i="3"/>
  <c r="N101" i="3"/>
  <c r="R101" i="3"/>
  <c r="V101" i="3"/>
  <c r="K102" i="3"/>
  <c r="O102" i="3"/>
  <c r="S102" i="3"/>
  <c r="W102" i="3"/>
  <c r="L103" i="3"/>
  <c r="P103" i="3"/>
  <c r="T103" i="3"/>
  <c r="I104" i="3"/>
  <c r="M104" i="3"/>
  <c r="Q104" i="3"/>
  <c r="U104" i="3"/>
  <c r="F105" i="3"/>
  <c r="N95" i="3"/>
  <c r="T109" i="3"/>
  <c r="L109" i="3"/>
  <c r="S108" i="3"/>
  <c r="N107" i="3"/>
  <c r="U106" i="3"/>
  <c r="N104" i="3"/>
  <c r="W101" i="3"/>
  <c r="M99" i="3"/>
  <c r="F96" i="3"/>
  <c r="E121" i="3"/>
  <c r="I121" i="3"/>
  <c r="M121" i="3"/>
  <c r="Q121" i="3"/>
  <c r="U121" i="3"/>
  <c r="G121" i="3"/>
  <c r="K121" i="3"/>
  <c r="O121" i="3"/>
  <c r="S121" i="3"/>
  <c r="W121" i="3"/>
  <c r="J121" i="3"/>
  <c r="R121" i="3"/>
  <c r="L121" i="3"/>
  <c r="T121" i="3"/>
  <c r="F121" i="3"/>
  <c r="N121" i="3"/>
  <c r="V121" i="3"/>
  <c r="H121" i="3"/>
  <c r="G124" i="3"/>
  <c r="K124" i="3"/>
  <c r="O124" i="3"/>
  <c r="S124" i="3"/>
  <c r="W124" i="3"/>
  <c r="H124" i="3"/>
  <c r="L124" i="3"/>
  <c r="P124" i="3"/>
  <c r="T124" i="3"/>
  <c r="E124" i="3"/>
  <c r="I124" i="3"/>
  <c r="M124" i="3"/>
  <c r="Q124" i="3"/>
  <c r="U124" i="3"/>
  <c r="F124" i="3"/>
  <c r="V124" i="3"/>
  <c r="J124" i="3"/>
  <c r="N124" i="3"/>
  <c r="H129" i="3"/>
  <c r="L129" i="3"/>
  <c r="P129" i="3"/>
  <c r="T129" i="3"/>
  <c r="E129" i="3"/>
  <c r="I129" i="3"/>
  <c r="M129" i="3"/>
  <c r="Q129" i="3"/>
  <c r="U129" i="3"/>
  <c r="F129" i="3"/>
  <c r="J129" i="3"/>
  <c r="N129" i="3"/>
  <c r="R129" i="3"/>
  <c r="V129" i="3"/>
  <c r="G129" i="3"/>
  <c r="W129" i="3"/>
  <c r="K129" i="3"/>
  <c r="O129" i="3"/>
  <c r="F132" i="3"/>
  <c r="J132" i="3"/>
  <c r="N132" i="3"/>
  <c r="R132" i="3"/>
  <c r="V132" i="3"/>
  <c r="G132" i="3"/>
  <c r="K132" i="3"/>
  <c r="O132" i="3"/>
  <c r="S132" i="3"/>
  <c r="W132" i="3"/>
  <c r="H132" i="3"/>
  <c r="L132" i="3"/>
  <c r="P132" i="3"/>
  <c r="T132" i="3"/>
  <c r="T95" i="3"/>
  <c r="P95" i="3"/>
  <c r="L95" i="3"/>
  <c r="V109" i="3"/>
  <c r="R109" i="3"/>
  <c r="N109" i="3"/>
  <c r="F109" i="3"/>
  <c r="U108" i="3"/>
  <c r="Q108" i="3"/>
  <c r="M108" i="3"/>
  <c r="I108" i="3"/>
  <c r="T107" i="3"/>
  <c r="P107" i="3"/>
  <c r="L107" i="3"/>
  <c r="W106" i="3"/>
  <c r="S106" i="3"/>
  <c r="O106" i="3"/>
  <c r="K106" i="3"/>
  <c r="W105" i="3"/>
  <c r="O105" i="3"/>
  <c r="V104" i="3"/>
  <c r="F104" i="3"/>
  <c r="I103" i="3"/>
  <c r="L102" i="3"/>
  <c r="O101" i="3"/>
  <c r="R100" i="3"/>
  <c r="U99" i="3"/>
  <c r="K97" i="3"/>
  <c r="N96" i="3"/>
  <c r="L119" i="3"/>
  <c r="Q132" i="3"/>
  <c r="T131" i="3"/>
  <c r="V128" i="3"/>
  <c r="P121" i="3"/>
  <c r="H120" i="3"/>
  <c r="L120" i="3"/>
  <c r="P120" i="3"/>
  <c r="T120" i="3"/>
  <c r="F120" i="3"/>
  <c r="J120" i="3"/>
  <c r="N120" i="3"/>
  <c r="R120" i="3"/>
  <c r="V120" i="3"/>
  <c r="E120" i="3"/>
  <c r="M120" i="3"/>
  <c r="U120" i="3"/>
  <c r="G120" i="3"/>
  <c r="O120" i="3"/>
  <c r="W120" i="3"/>
  <c r="I120" i="3"/>
  <c r="Q120" i="3"/>
  <c r="K120" i="3"/>
  <c r="S120" i="3"/>
  <c r="H125" i="3"/>
  <c r="L125" i="3"/>
  <c r="P125" i="3"/>
  <c r="T125" i="3"/>
  <c r="E125" i="3"/>
  <c r="I125" i="3"/>
  <c r="M125" i="3"/>
  <c r="Q125" i="3"/>
  <c r="U125" i="3"/>
  <c r="F125" i="3"/>
  <c r="J125" i="3"/>
  <c r="N125" i="3"/>
  <c r="R125" i="3"/>
  <c r="V125" i="3"/>
  <c r="S125" i="3"/>
  <c r="G125" i="3"/>
  <c r="W125" i="3"/>
  <c r="K125" i="3"/>
  <c r="R95" i="3"/>
  <c r="P109" i="3"/>
  <c r="W108" i="3"/>
  <c r="K108" i="3"/>
  <c r="R107" i="3"/>
  <c r="F107" i="3"/>
  <c r="M106" i="3"/>
  <c r="K105" i="3"/>
  <c r="T102" i="3"/>
  <c r="P98" i="3"/>
  <c r="V96" i="3"/>
  <c r="F122" i="3"/>
  <c r="J122" i="3"/>
  <c r="N122" i="3"/>
  <c r="H122" i="3"/>
  <c r="L122" i="3"/>
  <c r="P122" i="3"/>
  <c r="T122" i="3"/>
  <c r="G122" i="3"/>
  <c r="O122" i="3"/>
  <c r="U122" i="3"/>
  <c r="I122" i="3"/>
  <c r="Q122" i="3"/>
  <c r="V122" i="3"/>
  <c r="K122" i="3"/>
  <c r="R122" i="3"/>
  <c r="W122" i="3"/>
  <c r="E122" i="3"/>
  <c r="M122" i="3"/>
  <c r="S122" i="3"/>
  <c r="F127" i="3"/>
  <c r="J127" i="3"/>
  <c r="N127" i="3"/>
  <c r="R127" i="3"/>
  <c r="V127" i="3"/>
  <c r="G127" i="3"/>
  <c r="K127" i="3"/>
  <c r="O127" i="3"/>
  <c r="S127" i="3"/>
  <c r="W127" i="3"/>
  <c r="H127" i="3"/>
  <c r="L127" i="3"/>
  <c r="P127" i="3"/>
  <c r="T127" i="3"/>
  <c r="M127" i="3"/>
  <c r="Q127" i="3"/>
  <c r="E127" i="3"/>
  <c r="U127" i="3"/>
  <c r="E130" i="3"/>
  <c r="I130" i="3"/>
  <c r="M130" i="3"/>
  <c r="Q130" i="3"/>
  <c r="U130" i="3"/>
  <c r="F130" i="3"/>
  <c r="J130" i="3"/>
  <c r="N130" i="3"/>
  <c r="R130" i="3"/>
  <c r="V130" i="3"/>
  <c r="G130" i="3"/>
  <c r="K130" i="3"/>
  <c r="O130" i="3"/>
  <c r="S130" i="3"/>
  <c r="W130" i="3"/>
  <c r="T130" i="3"/>
  <c r="H130" i="3"/>
  <c r="L130" i="3"/>
  <c r="G133" i="3"/>
  <c r="K133" i="3"/>
  <c r="O133" i="3"/>
  <c r="S133" i="3"/>
  <c r="W133" i="3"/>
  <c r="H133" i="3"/>
  <c r="L133" i="3"/>
  <c r="P133" i="3"/>
  <c r="T133" i="3"/>
  <c r="E133" i="3"/>
  <c r="I133" i="3"/>
  <c r="M133" i="3"/>
  <c r="Q133" i="3"/>
  <c r="U133" i="3"/>
  <c r="W95" i="3"/>
  <c r="S95" i="3"/>
  <c r="O95" i="3"/>
  <c r="K95" i="3"/>
  <c r="U109" i="3"/>
  <c r="Q109" i="3"/>
  <c r="M109" i="3"/>
  <c r="I109" i="3"/>
  <c r="T108" i="3"/>
  <c r="P108" i="3"/>
  <c r="L108" i="3"/>
  <c r="W107" i="3"/>
  <c r="S107" i="3"/>
  <c r="O107" i="3"/>
  <c r="K107" i="3"/>
  <c r="V106" i="3"/>
  <c r="R106" i="3"/>
  <c r="N106" i="3"/>
  <c r="V105" i="3"/>
  <c r="N105" i="3"/>
  <c r="R104" i="3"/>
  <c r="U103" i="3"/>
  <c r="K101" i="3"/>
  <c r="N100" i="3"/>
  <c r="Q99" i="3"/>
  <c r="T98" i="3"/>
  <c r="W97" i="3"/>
  <c r="E119" i="3"/>
  <c r="H119" i="3"/>
  <c r="J133" i="3"/>
  <c r="M132" i="3"/>
  <c r="M131" i="3"/>
  <c r="F128" i="3"/>
  <c r="R124" i="3"/>
  <c r="J94" i="3"/>
  <c r="J99" i="3" s="1"/>
  <c r="H94" i="3"/>
  <c r="H95" i="3" s="1"/>
  <c r="G94" i="3"/>
  <c r="G106" i="3" s="1"/>
  <c r="E94" i="3"/>
  <c r="E107" i="3" s="1"/>
  <c r="J109" i="3" l="1"/>
  <c r="G102" i="3"/>
  <c r="J101" i="3"/>
  <c r="J106" i="3"/>
  <c r="G107" i="3"/>
  <c r="G95" i="3"/>
  <c r="G101" i="3"/>
  <c r="G108" i="3"/>
  <c r="J104" i="3"/>
  <c r="G97" i="3"/>
  <c r="G103" i="3"/>
  <c r="J102" i="3"/>
  <c r="G104" i="3"/>
  <c r="J103" i="3"/>
  <c r="G96" i="3"/>
  <c r="H102" i="3"/>
  <c r="E99" i="3"/>
  <c r="E95" i="3"/>
  <c r="H109" i="3"/>
  <c r="J96" i="3"/>
  <c r="E103" i="3"/>
  <c r="J95" i="3"/>
  <c r="H106" i="3"/>
  <c r="J105" i="3"/>
  <c r="E96" i="3"/>
  <c r="E97" i="3"/>
  <c r="H96" i="3"/>
  <c r="E98" i="3"/>
  <c r="H97" i="3"/>
  <c r="G105" i="3"/>
  <c r="J108" i="3"/>
  <c r="G109" i="3"/>
  <c r="J100" i="3"/>
  <c r="J107" i="3"/>
  <c r="E100" i="3"/>
  <c r="E101" i="3"/>
  <c r="H107" i="3"/>
  <c r="E108" i="3"/>
  <c r="H99" i="3"/>
  <c r="H100" i="3"/>
  <c r="E102" i="3"/>
  <c r="H101" i="3"/>
  <c r="H108" i="3"/>
  <c r="E109" i="3"/>
  <c r="H98" i="3"/>
  <c r="E104" i="3"/>
  <c r="H103" i="3"/>
  <c r="G98" i="3"/>
  <c r="J97" i="3"/>
  <c r="E105" i="3"/>
  <c r="H104" i="3"/>
  <c r="G99" i="3"/>
  <c r="J98" i="3"/>
  <c r="E106" i="3"/>
  <c r="H105" i="3"/>
  <c r="G100" i="3"/>
  <c r="M5" i="3" l="1"/>
  <c r="M26" i="3"/>
  <c r="M22" i="3"/>
  <c r="M23" i="3"/>
  <c r="C6" i="3"/>
  <c r="F6" i="3"/>
  <c r="C7" i="3"/>
  <c r="E12" i="3" s="1"/>
  <c r="F7" i="3"/>
  <c r="C8" i="3"/>
  <c r="E13" i="3"/>
  <c r="B22" i="4" l="1"/>
  <c r="M6" i="3"/>
  <c r="M28" i="3" s="1"/>
  <c r="E235" i="3"/>
  <c r="F23" i="3"/>
  <c r="E11" i="3"/>
  <c r="F24" i="3"/>
  <c r="M42" i="3" s="1"/>
  <c r="E10" i="3"/>
  <c r="F29" i="3"/>
  <c r="M40" i="3" l="1"/>
  <c r="M37" i="3"/>
  <c r="F30" i="3"/>
  <c r="M27" i="3" l="1"/>
  <c r="E71" i="3"/>
  <c r="E144" i="3" s="1"/>
  <c r="U71" i="3"/>
  <c r="U144" i="3" s="1"/>
  <c r="R72" i="3"/>
  <c r="R145" i="3" s="1"/>
  <c r="O73" i="3"/>
  <c r="O146" i="3" s="1"/>
  <c r="L74" i="3"/>
  <c r="L147" i="3" s="1"/>
  <c r="I75" i="3"/>
  <c r="I148" i="3" s="1"/>
  <c r="F76" i="3"/>
  <c r="F149" i="3" s="1"/>
  <c r="V76" i="3"/>
  <c r="V149" i="3" s="1"/>
  <c r="S77" i="3"/>
  <c r="S150" i="3" s="1"/>
  <c r="P78" i="3"/>
  <c r="P151" i="3" s="1"/>
  <c r="M79" i="3"/>
  <c r="M152" i="3" s="1"/>
  <c r="J80" i="3"/>
  <c r="J153" i="3" s="1"/>
  <c r="G81" i="3"/>
  <c r="G154" i="3" s="1"/>
  <c r="W81" i="3"/>
  <c r="W154" i="3" s="1"/>
  <c r="T82" i="3"/>
  <c r="T155" i="3" s="1"/>
  <c r="Q83" i="3"/>
  <c r="Q156" i="3" s="1"/>
  <c r="N84" i="3"/>
  <c r="N157" i="3" s="1"/>
  <c r="L70" i="3"/>
  <c r="L143" i="3" s="1"/>
  <c r="F71" i="3"/>
  <c r="F144" i="3" s="1"/>
  <c r="V71" i="3"/>
  <c r="V144" i="3" s="1"/>
  <c r="S72" i="3"/>
  <c r="S145" i="3" s="1"/>
  <c r="P73" i="3"/>
  <c r="P146" i="3" s="1"/>
  <c r="M74" i="3"/>
  <c r="M147" i="3" s="1"/>
  <c r="J75" i="3"/>
  <c r="J148" i="3" s="1"/>
  <c r="G76" i="3"/>
  <c r="G149" i="3" s="1"/>
  <c r="W76" i="3"/>
  <c r="W149" i="3" s="1"/>
  <c r="T77" i="3"/>
  <c r="T150" i="3" s="1"/>
  <c r="Q78" i="3"/>
  <c r="Q151" i="3" s="1"/>
  <c r="N79" i="3"/>
  <c r="N152" i="3" s="1"/>
  <c r="K80" i="3"/>
  <c r="K153" i="3" s="1"/>
  <c r="H81" i="3"/>
  <c r="H154" i="3" s="1"/>
  <c r="E82" i="3"/>
  <c r="E155" i="3" s="1"/>
  <c r="U82" i="3"/>
  <c r="U155" i="3" s="1"/>
  <c r="R83" i="3"/>
  <c r="R156" i="3" s="1"/>
  <c r="O84" i="3"/>
  <c r="O157" i="3" s="1"/>
  <c r="M70" i="3"/>
  <c r="M143" i="3" s="1"/>
  <c r="K71" i="3"/>
  <c r="K144" i="3" s="1"/>
  <c r="H72" i="3"/>
  <c r="H145" i="3" s="1"/>
  <c r="E73" i="3"/>
  <c r="E146" i="3" s="1"/>
  <c r="U73" i="3"/>
  <c r="U146" i="3" s="1"/>
  <c r="R74" i="3"/>
  <c r="R147" i="3" s="1"/>
  <c r="O75" i="3"/>
  <c r="O148" i="3" s="1"/>
  <c r="L76" i="3"/>
  <c r="L149" i="3" s="1"/>
  <c r="I77" i="3"/>
  <c r="I150" i="3" s="1"/>
  <c r="F78" i="3"/>
  <c r="F151" i="3" s="1"/>
  <c r="V78" i="3"/>
  <c r="V151" i="3" s="1"/>
  <c r="S79" i="3"/>
  <c r="S152" i="3" s="1"/>
  <c r="P80" i="3"/>
  <c r="P153" i="3" s="1"/>
  <c r="M81" i="3"/>
  <c r="M154" i="3" s="1"/>
  <c r="J82" i="3"/>
  <c r="J155" i="3" s="1"/>
  <c r="G83" i="3"/>
  <c r="G156" i="3" s="1"/>
  <c r="W83" i="3"/>
  <c r="W156" i="3" s="1"/>
  <c r="T84" i="3"/>
  <c r="T157" i="3" s="1"/>
  <c r="R70" i="3"/>
  <c r="R143" i="3" s="1"/>
  <c r="P71" i="3"/>
  <c r="P144" i="3" s="1"/>
  <c r="M72" i="3"/>
  <c r="M145" i="3" s="1"/>
  <c r="J73" i="3"/>
  <c r="J146" i="3" s="1"/>
  <c r="G74" i="3"/>
  <c r="G147" i="3" s="1"/>
  <c r="N77" i="3"/>
  <c r="N150" i="3" s="1"/>
  <c r="U80" i="3"/>
  <c r="U153" i="3" s="1"/>
  <c r="I84" i="3"/>
  <c r="I157" i="3" s="1"/>
  <c r="S70" i="3"/>
  <c r="S143" i="3" s="1"/>
  <c r="U76" i="3"/>
  <c r="U149" i="3" s="1"/>
  <c r="I80" i="3"/>
  <c r="I153" i="3" s="1"/>
  <c r="P83" i="3"/>
  <c r="P156" i="3" s="1"/>
  <c r="G78" i="3"/>
  <c r="G151" i="3" s="1"/>
  <c r="O74" i="3"/>
  <c r="O147" i="3" s="1"/>
  <c r="V77" i="3"/>
  <c r="V150" i="3" s="1"/>
  <c r="J81" i="3"/>
  <c r="J154" i="3" s="1"/>
  <c r="Q84" i="3"/>
  <c r="Q157" i="3" s="1"/>
  <c r="J77" i="3"/>
  <c r="J150" i="3" s="1"/>
  <c r="E84" i="3"/>
  <c r="E157" i="3" s="1"/>
  <c r="I71" i="3"/>
  <c r="I144" i="3" s="1"/>
  <c r="F72" i="3"/>
  <c r="F145" i="3" s="1"/>
  <c r="V72" i="3"/>
  <c r="V145" i="3" s="1"/>
  <c r="S73" i="3"/>
  <c r="S146" i="3" s="1"/>
  <c r="P74" i="3"/>
  <c r="P147" i="3" s="1"/>
  <c r="M75" i="3"/>
  <c r="M148" i="3" s="1"/>
  <c r="J76" i="3"/>
  <c r="J149" i="3" s="1"/>
  <c r="G77" i="3"/>
  <c r="G150" i="3" s="1"/>
  <c r="W77" i="3"/>
  <c r="W150" i="3" s="1"/>
  <c r="T78" i="3"/>
  <c r="T151" i="3" s="1"/>
  <c r="Q79" i="3"/>
  <c r="Q152" i="3" s="1"/>
  <c r="N80" i="3"/>
  <c r="N153" i="3" s="1"/>
  <c r="K81" i="3"/>
  <c r="K154" i="3" s="1"/>
  <c r="H82" i="3"/>
  <c r="H155" i="3" s="1"/>
  <c r="E83" i="3"/>
  <c r="E156" i="3" s="1"/>
  <c r="U83" i="3"/>
  <c r="U156" i="3" s="1"/>
  <c r="R84" i="3"/>
  <c r="R157" i="3" s="1"/>
  <c r="P70" i="3"/>
  <c r="P143" i="3" s="1"/>
  <c r="J71" i="3"/>
  <c r="J144" i="3" s="1"/>
  <c r="G72" i="3"/>
  <c r="G145" i="3" s="1"/>
  <c r="W72" i="3"/>
  <c r="W145" i="3" s="1"/>
  <c r="T73" i="3"/>
  <c r="T146" i="3" s="1"/>
  <c r="Q74" i="3"/>
  <c r="Q147" i="3" s="1"/>
  <c r="N75" i="3"/>
  <c r="N148" i="3" s="1"/>
  <c r="K76" i="3"/>
  <c r="K149" i="3" s="1"/>
  <c r="H77" i="3"/>
  <c r="H150" i="3" s="1"/>
  <c r="E78" i="3"/>
  <c r="E151" i="3" s="1"/>
  <c r="U78" i="3"/>
  <c r="U151" i="3" s="1"/>
  <c r="R79" i="3"/>
  <c r="R152" i="3" s="1"/>
  <c r="O80" i="3"/>
  <c r="O153" i="3" s="1"/>
  <c r="L81" i="3"/>
  <c r="L154" i="3" s="1"/>
  <c r="I82" i="3"/>
  <c r="I155" i="3" s="1"/>
  <c r="F83" i="3"/>
  <c r="F156" i="3" s="1"/>
  <c r="V83" i="3"/>
  <c r="V156" i="3" s="1"/>
  <c r="S84" i="3"/>
  <c r="S157" i="3" s="1"/>
  <c r="Q70" i="3"/>
  <c r="Q143" i="3" s="1"/>
  <c r="O71" i="3"/>
  <c r="O144" i="3" s="1"/>
  <c r="L72" i="3"/>
  <c r="L145" i="3" s="1"/>
  <c r="I73" i="3"/>
  <c r="I146" i="3" s="1"/>
  <c r="F74" i="3"/>
  <c r="F147" i="3" s="1"/>
  <c r="V74" i="3"/>
  <c r="V147" i="3" s="1"/>
  <c r="S75" i="3"/>
  <c r="S148" i="3" s="1"/>
  <c r="P76" i="3"/>
  <c r="P149" i="3" s="1"/>
  <c r="M77" i="3"/>
  <c r="M150" i="3" s="1"/>
  <c r="J78" i="3"/>
  <c r="J151" i="3" s="1"/>
  <c r="G79" i="3"/>
  <c r="G152" i="3" s="1"/>
  <c r="W79" i="3"/>
  <c r="W152" i="3" s="1"/>
  <c r="T80" i="3"/>
  <c r="T153" i="3" s="1"/>
  <c r="Q81" i="3"/>
  <c r="Q154" i="3" s="1"/>
  <c r="N82" i="3"/>
  <c r="N155" i="3" s="1"/>
  <c r="K83" i="3"/>
  <c r="K156" i="3" s="1"/>
  <c r="H84" i="3"/>
  <c r="H157" i="3" s="1"/>
  <c r="F70" i="3"/>
  <c r="F143" i="3" s="1"/>
  <c r="V70" i="3"/>
  <c r="V143" i="3" s="1"/>
  <c r="T71" i="3"/>
  <c r="T144" i="3" s="1"/>
  <c r="Q72" i="3"/>
  <c r="Q145" i="3" s="1"/>
  <c r="N73" i="3"/>
  <c r="N146" i="3" s="1"/>
  <c r="W74" i="3"/>
  <c r="W147" i="3" s="1"/>
  <c r="K78" i="3"/>
  <c r="K151" i="3" s="1"/>
  <c r="R81" i="3"/>
  <c r="R154" i="3" s="1"/>
  <c r="G70" i="3"/>
  <c r="G143" i="3" s="1"/>
  <c r="K74" i="3"/>
  <c r="K147" i="3" s="1"/>
  <c r="R77" i="3"/>
  <c r="R150" i="3" s="1"/>
  <c r="F81" i="3"/>
  <c r="F154" i="3" s="1"/>
  <c r="M84" i="3"/>
  <c r="M157" i="3" s="1"/>
  <c r="Q80" i="3"/>
  <c r="Q153" i="3" s="1"/>
  <c r="L75" i="3"/>
  <c r="L148" i="3" s="1"/>
  <c r="S78" i="3"/>
  <c r="S151" i="3" s="1"/>
  <c r="G82" i="3"/>
  <c r="G155" i="3" s="1"/>
  <c r="O70" i="3"/>
  <c r="O143" i="3" s="1"/>
  <c r="W78" i="3"/>
  <c r="W151" i="3" s="1"/>
  <c r="M71" i="3"/>
  <c r="M144" i="3" s="1"/>
  <c r="J72" i="3"/>
  <c r="J145" i="3" s="1"/>
  <c r="G73" i="3"/>
  <c r="G146" i="3" s="1"/>
  <c r="W73" i="3"/>
  <c r="W146" i="3" s="1"/>
  <c r="T74" i="3"/>
  <c r="T147" i="3" s="1"/>
  <c r="Q75" i="3"/>
  <c r="Q148" i="3" s="1"/>
  <c r="N76" i="3"/>
  <c r="N149" i="3" s="1"/>
  <c r="K77" i="3"/>
  <c r="K150" i="3" s="1"/>
  <c r="H78" i="3"/>
  <c r="H151" i="3" s="1"/>
  <c r="E79" i="3"/>
  <c r="E152" i="3" s="1"/>
  <c r="U79" i="3"/>
  <c r="U152" i="3" s="1"/>
  <c r="R80" i="3"/>
  <c r="R153" i="3" s="1"/>
  <c r="O81" i="3"/>
  <c r="O154" i="3" s="1"/>
  <c r="L82" i="3"/>
  <c r="L155" i="3" s="1"/>
  <c r="I83" i="3"/>
  <c r="I156" i="3" s="1"/>
  <c r="F84" i="3"/>
  <c r="F157" i="3" s="1"/>
  <c r="V84" i="3"/>
  <c r="V157" i="3" s="1"/>
  <c r="T70" i="3"/>
  <c r="T143" i="3" s="1"/>
  <c r="N71" i="3"/>
  <c r="N144" i="3" s="1"/>
  <c r="K72" i="3"/>
  <c r="K145" i="3" s="1"/>
  <c r="H73" i="3"/>
  <c r="H146" i="3" s="1"/>
  <c r="E74" i="3"/>
  <c r="E147" i="3" s="1"/>
  <c r="U74" i="3"/>
  <c r="U147" i="3" s="1"/>
  <c r="R75" i="3"/>
  <c r="R148" i="3" s="1"/>
  <c r="O76" i="3"/>
  <c r="O149" i="3" s="1"/>
  <c r="L77" i="3"/>
  <c r="L150" i="3" s="1"/>
  <c r="I78" i="3"/>
  <c r="I151" i="3" s="1"/>
  <c r="F79" i="3"/>
  <c r="F152" i="3" s="1"/>
  <c r="V79" i="3"/>
  <c r="V152" i="3" s="1"/>
  <c r="S80" i="3"/>
  <c r="S153" i="3" s="1"/>
  <c r="P81" i="3"/>
  <c r="P154" i="3" s="1"/>
  <c r="M82" i="3"/>
  <c r="M155" i="3" s="1"/>
  <c r="J83" i="3"/>
  <c r="J156" i="3" s="1"/>
  <c r="G84" i="3"/>
  <c r="G157" i="3" s="1"/>
  <c r="W84" i="3"/>
  <c r="W157" i="3" s="1"/>
  <c r="U70" i="3"/>
  <c r="U143" i="3" s="1"/>
  <c r="S71" i="3"/>
  <c r="S144" i="3" s="1"/>
  <c r="P72" i="3"/>
  <c r="P145" i="3" s="1"/>
  <c r="M73" i="3"/>
  <c r="M146" i="3" s="1"/>
  <c r="J74" i="3"/>
  <c r="J147" i="3" s="1"/>
  <c r="G75" i="3"/>
  <c r="G148" i="3" s="1"/>
  <c r="W75" i="3"/>
  <c r="W148" i="3" s="1"/>
  <c r="T76" i="3"/>
  <c r="T149" i="3" s="1"/>
  <c r="Q77" i="3"/>
  <c r="Q150" i="3" s="1"/>
  <c r="N78" i="3"/>
  <c r="N151" i="3" s="1"/>
  <c r="K79" i="3"/>
  <c r="K152" i="3" s="1"/>
  <c r="H80" i="3"/>
  <c r="H153" i="3" s="1"/>
  <c r="E81" i="3"/>
  <c r="E154" i="3" s="1"/>
  <c r="U81" i="3"/>
  <c r="U154" i="3" s="1"/>
  <c r="R82" i="3"/>
  <c r="R155" i="3" s="1"/>
  <c r="O83" i="3"/>
  <c r="O156" i="3" s="1"/>
  <c r="L84" i="3"/>
  <c r="L157" i="3" s="1"/>
  <c r="J70" i="3"/>
  <c r="J143" i="3" s="1"/>
  <c r="H71" i="3"/>
  <c r="H144" i="3" s="1"/>
  <c r="E72" i="3"/>
  <c r="E145" i="3" s="1"/>
  <c r="U72" i="3"/>
  <c r="U145" i="3" s="1"/>
  <c r="R73" i="3"/>
  <c r="R146" i="3" s="1"/>
  <c r="T75" i="3"/>
  <c r="T148" i="3" s="1"/>
  <c r="H79" i="3"/>
  <c r="H152" i="3" s="1"/>
  <c r="O82" i="3"/>
  <c r="O155" i="3" s="1"/>
  <c r="W70" i="3"/>
  <c r="W143" i="3" s="1"/>
  <c r="H75" i="3"/>
  <c r="H148" i="3" s="1"/>
  <c r="O78" i="3"/>
  <c r="O151" i="3" s="1"/>
  <c r="V81" i="3"/>
  <c r="V154" i="3" s="1"/>
  <c r="K70" i="3"/>
  <c r="K143" i="3" s="1"/>
  <c r="H83" i="3"/>
  <c r="H156" i="3" s="1"/>
  <c r="I76" i="3"/>
  <c r="I149" i="3" s="1"/>
  <c r="P79" i="3"/>
  <c r="P152" i="3" s="1"/>
  <c r="W82" i="3"/>
  <c r="W155" i="3" s="1"/>
  <c r="P75" i="3"/>
  <c r="P148" i="3" s="1"/>
  <c r="T79" i="3"/>
  <c r="T152" i="3" s="1"/>
  <c r="Q71" i="3"/>
  <c r="Q144" i="3" s="1"/>
  <c r="N72" i="3"/>
  <c r="N145" i="3" s="1"/>
  <c r="K73" i="3"/>
  <c r="K146" i="3" s="1"/>
  <c r="H74" i="3"/>
  <c r="H147" i="3" s="1"/>
  <c r="E75" i="3"/>
  <c r="E148" i="3" s="1"/>
  <c r="U75" i="3"/>
  <c r="U148" i="3" s="1"/>
  <c r="R76" i="3"/>
  <c r="R149" i="3" s="1"/>
  <c r="O77" i="3"/>
  <c r="O150" i="3" s="1"/>
  <c r="L78" i="3"/>
  <c r="L151" i="3" s="1"/>
  <c r="I79" i="3"/>
  <c r="I152" i="3" s="1"/>
  <c r="F80" i="3"/>
  <c r="F153" i="3" s="1"/>
  <c r="V80" i="3"/>
  <c r="V153" i="3" s="1"/>
  <c r="S81" i="3"/>
  <c r="S154" i="3" s="1"/>
  <c r="P82" i="3"/>
  <c r="P155" i="3" s="1"/>
  <c r="M83" i="3"/>
  <c r="M156" i="3" s="1"/>
  <c r="J84" i="3"/>
  <c r="J157" i="3" s="1"/>
  <c r="H70" i="3"/>
  <c r="H143" i="3" s="1"/>
  <c r="E70" i="3"/>
  <c r="E143" i="3" s="1"/>
  <c r="R71" i="3"/>
  <c r="R144" i="3" s="1"/>
  <c r="O72" i="3"/>
  <c r="O145" i="3" s="1"/>
  <c r="L73" i="3"/>
  <c r="L146" i="3" s="1"/>
  <c r="I74" i="3"/>
  <c r="I147" i="3" s="1"/>
  <c r="F75" i="3"/>
  <c r="F148" i="3" s="1"/>
  <c r="V75" i="3"/>
  <c r="V148" i="3" s="1"/>
  <c r="S76" i="3"/>
  <c r="S149" i="3" s="1"/>
  <c r="P77" i="3"/>
  <c r="P150" i="3" s="1"/>
  <c r="M78" i="3"/>
  <c r="M151" i="3" s="1"/>
  <c r="J79" i="3"/>
  <c r="J152" i="3" s="1"/>
  <c r="G80" i="3"/>
  <c r="G153" i="3" s="1"/>
  <c r="W80" i="3"/>
  <c r="W153" i="3" s="1"/>
  <c r="T81" i="3"/>
  <c r="T154" i="3" s="1"/>
  <c r="Q82" i="3"/>
  <c r="Q155" i="3" s="1"/>
  <c r="N83" i="3"/>
  <c r="N156" i="3" s="1"/>
  <c r="K84" i="3"/>
  <c r="K157" i="3" s="1"/>
  <c r="I70" i="3"/>
  <c r="I143" i="3" s="1"/>
  <c r="G71" i="3"/>
  <c r="G144" i="3" s="1"/>
  <c r="W71" i="3"/>
  <c r="W144" i="3" s="1"/>
  <c r="T72" i="3"/>
  <c r="T145" i="3" s="1"/>
  <c r="Q73" i="3"/>
  <c r="Q146" i="3" s="1"/>
  <c r="N74" i="3"/>
  <c r="N147" i="3" s="1"/>
  <c r="K75" i="3"/>
  <c r="K148" i="3" s="1"/>
  <c r="H76" i="3"/>
  <c r="H149" i="3" s="1"/>
  <c r="E77" i="3"/>
  <c r="E150" i="3" s="1"/>
  <c r="U77" i="3"/>
  <c r="U150" i="3" s="1"/>
  <c r="R78" i="3"/>
  <c r="R151" i="3" s="1"/>
  <c r="O79" i="3"/>
  <c r="O152" i="3" s="1"/>
  <c r="L80" i="3"/>
  <c r="L153" i="3" s="1"/>
  <c r="I81" i="3"/>
  <c r="I154" i="3" s="1"/>
  <c r="F82" i="3"/>
  <c r="F155" i="3" s="1"/>
  <c r="V82" i="3"/>
  <c r="V155" i="3" s="1"/>
  <c r="S83" i="3"/>
  <c r="S156" i="3" s="1"/>
  <c r="P84" i="3"/>
  <c r="P157" i="3" s="1"/>
  <c r="N70" i="3"/>
  <c r="N143" i="3" s="1"/>
  <c r="L71" i="3"/>
  <c r="L144" i="3" s="1"/>
  <c r="I72" i="3"/>
  <c r="I145" i="3" s="1"/>
  <c r="F73" i="3"/>
  <c r="F146" i="3" s="1"/>
  <c r="V73" i="3"/>
  <c r="V146" i="3" s="1"/>
  <c r="Q76" i="3"/>
  <c r="Q149" i="3" s="1"/>
  <c r="E80" i="3"/>
  <c r="E153" i="3" s="1"/>
  <c r="L83" i="3"/>
  <c r="L156" i="3" s="1"/>
  <c r="K82" i="3"/>
  <c r="K155" i="3" s="1"/>
  <c r="E76" i="3"/>
  <c r="E149" i="3" s="1"/>
  <c r="L79" i="3"/>
  <c r="L152" i="3" s="1"/>
  <c r="S82" i="3"/>
  <c r="S155" i="3" s="1"/>
  <c r="S74" i="3"/>
  <c r="S147" i="3" s="1"/>
  <c r="U84" i="3"/>
  <c r="U157" i="3" s="1"/>
  <c r="F77" i="3"/>
  <c r="F150" i="3" s="1"/>
  <c r="M80" i="3"/>
  <c r="M153" i="3" s="1"/>
  <c r="T83" i="3"/>
  <c r="T156" i="3" s="1"/>
  <c r="M76" i="3"/>
  <c r="M149" i="3" s="1"/>
  <c r="N81" i="3"/>
  <c r="N154" i="3" s="1"/>
  <c r="K181" i="3" l="1"/>
  <c r="K205" i="3" s="1"/>
  <c r="W177" i="3"/>
  <c r="W201" i="3" s="1"/>
  <c r="J172" i="3"/>
  <c r="J196" i="3" s="1"/>
  <c r="J180" i="3"/>
  <c r="J204" i="3" s="1"/>
  <c r="V176" i="3"/>
  <c r="V200" i="3" s="1"/>
  <c r="S181" i="3"/>
  <c r="S205" i="3" s="1"/>
  <c r="L178" i="3"/>
  <c r="L202" i="3" s="1"/>
  <c r="E175" i="3"/>
  <c r="E199" i="3" s="1"/>
  <c r="U179" i="3"/>
  <c r="U203" i="3" s="1"/>
  <c r="N176" i="3"/>
  <c r="N200" i="3" s="1"/>
  <c r="L174" i="3"/>
  <c r="L198" i="3" s="1"/>
  <c r="R172" i="3"/>
  <c r="R196" i="3" s="1"/>
  <c r="P170" i="3"/>
  <c r="P194" i="3" s="1"/>
  <c r="V168" i="3"/>
  <c r="V192" i="3" s="1"/>
  <c r="K167" i="3"/>
  <c r="K191" i="3" s="1"/>
  <c r="P180" i="3"/>
  <c r="P204" i="3" s="1"/>
  <c r="V178" i="3"/>
  <c r="V202" i="3" s="1"/>
  <c r="I177" i="3"/>
  <c r="I201" i="3" s="1"/>
  <c r="O175" i="3"/>
  <c r="O199" i="3" s="1"/>
  <c r="U173" i="3"/>
  <c r="U197" i="3" s="1"/>
  <c r="H172" i="3"/>
  <c r="H196" i="3" s="1"/>
  <c r="N170" i="3"/>
  <c r="N194" i="3" s="1"/>
  <c r="T168" i="3"/>
  <c r="T192" i="3" s="1"/>
  <c r="S173" i="3"/>
  <c r="S197" i="3" s="1"/>
  <c r="Q171" i="3"/>
  <c r="Q195" i="3" s="1"/>
  <c r="W169" i="3"/>
  <c r="W193" i="3" s="1"/>
  <c r="J168" i="3"/>
  <c r="J192" i="3" s="1"/>
  <c r="Q181" i="3"/>
  <c r="Q205" i="3" s="1"/>
  <c r="W179" i="3"/>
  <c r="W203" i="3" s="1"/>
  <c r="J178" i="3"/>
  <c r="J202" i="3" s="1"/>
  <c r="P176" i="3"/>
  <c r="P200" i="3" s="1"/>
  <c r="V174" i="3"/>
  <c r="V198" i="3" s="1"/>
  <c r="I173" i="3"/>
  <c r="I197" i="3" s="1"/>
  <c r="O171" i="3"/>
  <c r="O195" i="3" s="1"/>
  <c r="U169" i="3"/>
  <c r="U193" i="3" s="1"/>
  <c r="H168" i="3"/>
  <c r="H192" i="3" s="1"/>
  <c r="J167" i="3"/>
  <c r="J191" i="3" s="1"/>
  <c r="L181" i="3"/>
  <c r="L205" i="3" s="1"/>
  <c r="O180" i="3"/>
  <c r="O204" i="3" s="1"/>
  <c r="R179" i="3"/>
  <c r="R203" i="3" s="1"/>
  <c r="U178" i="3"/>
  <c r="U202" i="3" s="1"/>
  <c r="E178" i="3"/>
  <c r="E202" i="3" s="1"/>
  <c r="H177" i="3"/>
  <c r="H201" i="3" s="1"/>
  <c r="K176" i="3"/>
  <c r="K200" i="3" s="1"/>
  <c r="N175" i="3"/>
  <c r="N199" i="3" s="1"/>
  <c r="Q174" i="3"/>
  <c r="Q198" i="3" s="1"/>
  <c r="T173" i="3"/>
  <c r="T197" i="3" s="1"/>
  <c r="W172" i="3"/>
  <c r="W196" i="3" s="1"/>
  <c r="G172" i="3"/>
  <c r="G196" i="3" s="1"/>
  <c r="J171" i="3"/>
  <c r="J195" i="3" s="1"/>
  <c r="M170" i="3"/>
  <c r="M194" i="3" s="1"/>
  <c r="P169" i="3"/>
  <c r="P193" i="3" s="1"/>
  <c r="S168" i="3"/>
  <c r="S192" i="3" s="1"/>
  <c r="E167" i="3"/>
  <c r="E191" i="3" s="1"/>
  <c r="H167" i="3"/>
  <c r="H191" i="3" s="1"/>
  <c r="J181" i="3"/>
  <c r="J205" i="3" s="1"/>
  <c r="M180" i="3"/>
  <c r="M204" i="3" s="1"/>
  <c r="P179" i="3"/>
  <c r="P203" i="3" s="1"/>
  <c r="S178" i="3"/>
  <c r="S202" i="3" s="1"/>
  <c r="V177" i="3"/>
  <c r="V201" i="3" s="1"/>
  <c r="F177" i="3"/>
  <c r="F201" i="3" s="1"/>
  <c r="I176" i="3"/>
  <c r="I200" i="3" s="1"/>
  <c r="L175" i="3"/>
  <c r="L199" i="3" s="1"/>
  <c r="O174" i="3"/>
  <c r="O198" i="3" s="1"/>
  <c r="R173" i="3"/>
  <c r="R197" i="3" s="1"/>
  <c r="U172" i="3"/>
  <c r="U196" i="3" s="1"/>
  <c r="E172" i="3"/>
  <c r="E196" i="3" s="1"/>
  <c r="H171" i="3"/>
  <c r="H195" i="3" s="1"/>
  <c r="K170" i="3"/>
  <c r="K194" i="3" s="1"/>
  <c r="N169" i="3"/>
  <c r="N193" i="3" s="1"/>
  <c r="Q168" i="3"/>
  <c r="Q192" i="3" s="1"/>
  <c r="N180" i="3"/>
  <c r="N204" i="3" s="1"/>
  <c r="G177" i="3"/>
  <c r="G201" i="3" s="1"/>
  <c r="U167" i="3"/>
  <c r="U191" i="3" s="1"/>
  <c r="M179" i="3"/>
  <c r="M203" i="3" s="1"/>
  <c r="F176" i="3"/>
  <c r="F200" i="3" s="1"/>
  <c r="V180" i="3"/>
  <c r="V204" i="3" s="1"/>
  <c r="O177" i="3"/>
  <c r="O201" i="3" s="1"/>
  <c r="M167" i="3"/>
  <c r="M191" i="3" s="1"/>
  <c r="E179" i="3"/>
  <c r="E203" i="3" s="1"/>
  <c r="Q175" i="3"/>
  <c r="Q199" i="3" s="1"/>
  <c r="W173" i="3"/>
  <c r="W197" i="3" s="1"/>
  <c r="U171" i="3"/>
  <c r="U195" i="3" s="1"/>
  <c r="H170" i="3"/>
  <c r="H194" i="3" s="1"/>
  <c r="N168" i="3"/>
  <c r="N192" i="3" s="1"/>
  <c r="U181" i="3"/>
  <c r="U205" i="3" s="1"/>
  <c r="H180" i="3"/>
  <c r="H204" i="3" s="1"/>
  <c r="N178" i="3"/>
  <c r="N202" i="3" s="1"/>
  <c r="T176" i="3"/>
  <c r="T200" i="3" s="1"/>
  <c r="G175" i="3"/>
  <c r="G199" i="3" s="1"/>
  <c r="M173" i="3"/>
  <c r="M197" i="3" s="1"/>
  <c r="S171" i="3"/>
  <c r="S195" i="3" s="1"/>
  <c r="F170" i="3"/>
  <c r="F194" i="3" s="1"/>
  <c r="L168" i="3"/>
  <c r="L192" i="3" s="1"/>
  <c r="K173" i="3"/>
  <c r="K197" i="3" s="1"/>
  <c r="I171" i="3"/>
  <c r="I195" i="3" s="1"/>
  <c r="O169" i="3"/>
  <c r="O193" i="3" s="1"/>
  <c r="W167" i="3"/>
  <c r="W191" i="3" s="1"/>
  <c r="I181" i="3"/>
  <c r="I205" i="3" s="1"/>
  <c r="O179" i="3"/>
  <c r="O203" i="3" s="1"/>
  <c r="U177" i="3"/>
  <c r="U201" i="3" s="1"/>
  <c r="H176" i="3"/>
  <c r="H200" i="3" s="1"/>
  <c r="N174" i="3"/>
  <c r="N198" i="3" s="1"/>
  <c r="T172" i="3"/>
  <c r="T196" i="3" s="1"/>
  <c r="G171" i="3"/>
  <c r="G195" i="3" s="1"/>
  <c r="M169" i="3"/>
  <c r="M193" i="3" s="1"/>
  <c r="V167" i="3"/>
  <c r="V191" i="3" s="1"/>
  <c r="F167" i="3"/>
  <c r="F191" i="3" s="1"/>
  <c r="H181" i="3"/>
  <c r="H205" i="3" s="1"/>
  <c r="K180" i="3"/>
  <c r="K204" i="3" s="1"/>
  <c r="N179" i="3"/>
  <c r="N203" i="3" s="1"/>
  <c r="Q178" i="3"/>
  <c r="Q202" i="3" s="1"/>
  <c r="T177" i="3"/>
  <c r="T201" i="3" s="1"/>
  <c r="W176" i="3"/>
  <c r="W200" i="3" s="1"/>
  <c r="G176" i="3"/>
  <c r="G200" i="3" s="1"/>
  <c r="J175" i="3"/>
  <c r="J199" i="3" s="1"/>
  <c r="M174" i="3"/>
  <c r="M198" i="3" s="1"/>
  <c r="P173" i="3"/>
  <c r="P197" i="3" s="1"/>
  <c r="S172" i="3"/>
  <c r="S196" i="3" s="1"/>
  <c r="V171" i="3"/>
  <c r="V195" i="3" s="1"/>
  <c r="F171" i="3"/>
  <c r="F195" i="3" s="1"/>
  <c r="I170" i="3"/>
  <c r="I194" i="3" s="1"/>
  <c r="L169" i="3"/>
  <c r="L193" i="3" s="1"/>
  <c r="O168" i="3"/>
  <c r="O192" i="3" s="1"/>
  <c r="T167" i="3"/>
  <c r="T191" i="3" s="1"/>
  <c r="V181" i="3"/>
  <c r="V205" i="3" s="1"/>
  <c r="F181" i="3"/>
  <c r="F205" i="3" s="1"/>
  <c r="I180" i="3"/>
  <c r="I204" i="3" s="1"/>
  <c r="L179" i="3"/>
  <c r="L203" i="3" s="1"/>
  <c r="O178" i="3"/>
  <c r="O202" i="3" s="1"/>
  <c r="R177" i="3"/>
  <c r="R201" i="3" s="1"/>
  <c r="U176" i="3"/>
  <c r="U200" i="3" s="1"/>
  <c r="E176" i="3"/>
  <c r="E200" i="3" s="1"/>
  <c r="H175" i="3"/>
  <c r="H199" i="3" s="1"/>
  <c r="K174" i="3"/>
  <c r="K198" i="3" s="1"/>
  <c r="N173" i="3"/>
  <c r="N197" i="3" s="1"/>
  <c r="Q172" i="3"/>
  <c r="Q196" i="3" s="1"/>
  <c r="T171" i="3"/>
  <c r="T195" i="3" s="1"/>
  <c r="W170" i="3"/>
  <c r="W194" i="3" s="1"/>
  <c r="G170" i="3"/>
  <c r="G194" i="3" s="1"/>
  <c r="J169" i="3"/>
  <c r="J193" i="3" s="1"/>
  <c r="M168" i="3"/>
  <c r="M192" i="3" s="1"/>
  <c r="Q179" i="3"/>
  <c r="Q203" i="3" s="1"/>
  <c r="J176" i="3"/>
  <c r="J200" i="3" s="1"/>
  <c r="W181" i="3"/>
  <c r="W205" i="3" s="1"/>
  <c r="P178" i="3"/>
  <c r="P202" i="3" s="1"/>
  <c r="I175" i="3"/>
  <c r="I199" i="3" s="1"/>
  <c r="F180" i="3"/>
  <c r="F204" i="3" s="1"/>
  <c r="R176" i="3"/>
  <c r="R200" i="3" s="1"/>
  <c r="O181" i="3"/>
  <c r="O205" i="3" s="1"/>
  <c r="H178" i="3"/>
  <c r="H202" i="3" s="1"/>
  <c r="N172" i="3"/>
  <c r="N196" i="3" s="1"/>
  <c r="O173" i="3"/>
  <c r="O197" i="3" s="1"/>
  <c r="M171" i="3"/>
  <c r="M195" i="3" s="1"/>
  <c r="S169" i="3"/>
  <c r="S193" i="3" s="1"/>
  <c r="F168" i="3"/>
  <c r="F192" i="3" s="1"/>
  <c r="M181" i="3"/>
  <c r="M205" i="3" s="1"/>
  <c r="S179" i="3"/>
  <c r="S203" i="3" s="1"/>
  <c r="F178" i="3"/>
  <c r="F202" i="3" s="1"/>
  <c r="L176" i="3"/>
  <c r="L200" i="3" s="1"/>
  <c r="R174" i="3"/>
  <c r="R198" i="3" s="1"/>
  <c r="E173" i="3"/>
  <c r="E197" i="3" s="1"/>
  <c r="K171" i="3"/>
  <c r="K195" i="3" s="1"/>
  <c r="Q169" i="3"/>
  <c r="Q193" i="3" s="1"/>
  <c r="P174" i="3"/>
  <c r="P198" i="3" s="1"/>
  <c r="V172" i="3"/>
  <c r="V196" i="3" s="1"/>
  <c r="T170" i="3"/>
  <c r="T194" i="3" s="1"/>
  <c r="G169" i="3"/>
  <c r="G193" i="3" s="1"/>
  <c r="O167" i="3"/>
  <c r="O191" i="3" s="1"/>
  <c r="T180" i="3"/>
  <c r="T204" i="3" s="1"/>
  <c r="G179" i="3"/>
  <c r="G203" i="3" s="1"/>
  <c r="M177" i="3"/>
  <c r="M201" i="3" s="1"/>
  <c r="S175" i="3"/>
  <c r="S199" i="3" s="1"/>
  <c r="F174" i="3"/>
  <c r="F198" i="3" s="1"/>
  <c r="L172" i="3"/>
  <c r="L196" i="3" s="1"/>
  <c r="R170" i="3"/>
  <c r="R194" i="3" s="1"/>
  <c r="E169" i="3"/>
  <c r="E193" i="3" s="1"/>
  <c r="R167" i="3"/>
  <c r="R191" i="3" s="1"/>
  <c r="T181" i="3"/>
  <c r="T205" i="3" s="1"/>
  <c r="W180" i="3"/>
  <c r="W204" i="3" s="1"/>
  <c r="G180" i="3"/>
  <c r="G204" i="3" s="1"/>
  <c r="J179" i="3"/>
  <c r="J203" i="3" s="1"/>
  <c r="M178" i="3"/>
  <c r="M202" i="3" s="1"/>
  <c r="P177" i="3"/>
  <c r="P201" i="3" s="1"/>
  <c r="S176" i="3"/>
  <c r="S200" i="3" s="1"/>
  <c r="V175" i="3"/>
  <c r="V199" i="3" s="1"/>
  <c r="F175" i="3"/>
  <c r="F199" i="3" s="1"/>
  <c r="I174" i="3"/>
  <c r="I198" i="3" s="1"/>
  <c r="L173" i="3"/>
  <c r="L197" i="3" s="1"/>
  <c r="O172" i="3"/>
  <c r="O196" i="3" s="1"/>
  <c r="R171" i="3"/>
  <c r="R195" i="3" s="1"/>
  <c r="U170" i="3"/>
  <c r="U194" i="3" s="1"/>
  <c r="E170" i="3"/>
  <c r="E194" i="3" s="1"/>
  <c r="H169" i="3"/>
  <c r="H193" i="3" s="1"/>
  <c r="K168" i="3"/>
  <c r="K192" i="3" s="1"/>
  <c r="P167" i="3"/>
  <c r="P191" i="3" s="1"/>
  <c r="R181" i="3"/>
  <c r="R205" i="3" s="1"/>
  <c r="U180" i="3"/>
  <c r="U204" i="3" s="1"/>
  <c r="E180" i="3"/>
  <c r="E204" i="3" s="1"/>
  <c r="H179" i="3"/>
  <c r="H203" i="3" s="1"/>
  <c r="K178" i="3"/>
  <c r="K202" i="3" s="1"/>
  <c r="N177" i="3"/>
  <c r="N201" i="3" s="1"/>
  <c r="Q176" i="3"/>
  <c r="Q200" i="3" s="1"/>
  <c r="T175" i="3"/>
  <c r="T199" i="3" s="1"/>
  <c r="W174" i="3"/>
  <c r="W198" i="3" s="1"/>
  <c r="G174" i="3"/>
  <c r="G198" i="3" s="1"/>
  <c r="J173" i="3"/>
  <c r="J197" i="3" s="1"/>
  <c r="M172" i="3"/>
  <c r="M196" i="3" s="1"/>
  <c r="P171" i="3"/>
  <c r="P195" i="3" s="1"/>
  <c r="S170" i="3"/>
  <c r="S194" i="3" s="1"/>
  <c r="V169" i="3"/>
  <c r="V193" i="3" s="1"/>
  <c r="F169" i="3"/>
  <c r="F193" i="3" s="1"/>
  <c r="I168" i="3"/>
  <c r="I192" i="3" s="1"/>
  <c r="I167" i="3"/>
  <c r="I191" i="3" s="1"/>
  <c r="T178" i="3"/>
  <c r="T202" i="3" s="1"/>
  <c r="M175" i="3"/>
  <c r="M199" i="3" s="1"/>
  <c r="G181" i="3"/>
  <c r="G205" i="3" s="1"/>
  <c r="S177" i="3"/>
  <c r="S201" i="3" s="1"/>
  <c r="Q167" i="3"/>
  <c r="Q191" i="3" s="1"/>
  <c r="I179" i="3"/>
  <c r="I203" i="3" s="1"/>
  <c r="U175" i="3"/>
  <c r="U199" i="3" s="1"/>
  <c r="R180" i="3"/>
  <c r="R204" i="3" s="1"/>
  <c r="K177" i="3"/>
  <c r="K201" i="3" s="1"/>
  <c r="T174" i="3"/>
  <c r="T198" i="3" s="1"/>
  <c r="G173" i="3"/>
  <c r="G197" i="3" s="1"/>
  <c r="E171" i="3"/>
  <c r="E195" i="3" s="1"/>
  <c r="K169" i="3"/>
  <c r="K193" i="3" s="1"/>
  <c r="S167" i="3"/>
  <c r="S191" i="3" s="1"/>
  <c r="E181" i="3"/>
  <c r="E205" i="3" s="1"/>
  <c r="K179" i="3"/>
  <c r="K203" i="3" s="1"/>
  <c r="Q177" i="3"/>
  <c r="Q201" i="3" s="1"/>
  <c r="W175" i="3"/>
  <c r="W199" i="3" s="1"/>
  <c r="J174" i="3"/>
  <c r="J198" i="3" s="1"/>
  <c r="P172" i="3"/>
  <c r="P196" i="3" s="1"/>
  <c r="V170" i="3"/>
  <c r="V194" i="3" s="1"/>
  <c r="I169" i="3"/>
  <c r="I193" i="3" s="1"/>
  <c r="H174" i="3"/>
  <c r="H198" i="3" s="1"/>
  <c r="F172" i="3"/>
  <c r="F196" i="3" s="1"/>
  <c r="L170" i="3"/>
  <c r="L194" i="3" s="1"/>
  <c r="R168" i="3"/>
  <c r="R192" i="3" s="1"/>
  <c r="G167" i="3"/>
  <c r="G191" i="3" s="1"/>
  <c r="L180" i="3"/>
  <c r="L204" i="3" s="1"/>
  <c r="R178" i="3"/>
  <c r="R202" i="3" s="1"/>
  <c r="E177" i="3"/>
  <c r="E201" i="3" s="1"/>
  <c r="K175" i="3"/>
  <c r="K199" i="3" s="1"/>
  <c r="Q173" i="3"/>
  <c r="Q197" i="3" s="1"/>
  <c r="W171" i="3"/>
  <c r="W195" i="3" s="1"/>
  <c r="J170" i="3"/>
  <c r="J194" i="3" s="1"/>
  <c r="P168" i="3"/>
  <c r="P192" i="3" s="1"/>
  <c r="N167" i="3"/>
  <c r="N191" i="3" s="1"/>
  <c r="P181" i="3"/>
  <c r="P205" i="3" s="1"/>
  <c r="S180" i="3"/>
  <c r="S204" i="3" s="1"/>
  <c r="V179" i="3"/>
  <c r="V203" i="3" s="1"/>
  <c r="F179" i="3"/>
  <c r="F203" i="3" s="1"/>
  <c r="I178" i="3"/>
  <c r="I202" i="3" s="1"/>
  <c r="L177" i="3"/>
  <c r="L201" i="3" s="1"/>
  <c r="O176" i="3"/>
  <c r="O200" i="3" s="1"/>
  <c r="R175" i="3"/>
  <c r="R199" i="3" s="1"/>
  <c r="U174" i="3"/>
  <c r="U198" i="3" s="1"/>
  <c r="E174" i="3"/>
  <c r="E198" i="3" s="1"/>
  <c r="H173" i="3"/>
  <c r="H197" i="3" s="1"/>
  <c r="K172" i="3"/>
  <c r="K196" i="3" s="1"/>
  <c r="N171" i="3"/>
  <c r="N195" i="3" s="1"/>
  <c r="Q170" i="3"/>
  <c r="Q194" i="3" s="1"/>
  <c r="T169" i="3"/>
  <c r="T193" i="3" s="1"/>
  <c r="W168" i="3"/>
  <c r="W192" i="3" s="1"/>
  <c r="G168" i="3"/>
  <c r="G192" i="3" s="1"/>
  <c r="L167" i="3"/>
  <c r="L191" i="3" s="1"/>
  <c r="N181" i="3"/>
  <c r="N205" i="3" s="1"/>
  <c r="Q180" i="3"/>
  <c r="Q204" i="3" s="1"/>
  <c r="T179" i="3"/>
  <c r="T203" i="3" s="1"/>
  <c r="W178" i="3"/>
  <c r="W202" i="3" s="1"/>
  <c r="G178" i="3"/>
  <c r="G202" i="3" s="1"/>
  <c r="J177" i="3"/>
  <c r="J201" i="3" s="1"/>
  <c r="M176" i="3"/>
  <c r="M200" i="3" s="1"/>
  <c r="P175" i="3"/>
  <c r="P199" i="3" s="1"/>
  <c r="S174" i="3"/>
  <c r="S198" i="3" s="1"/>
  <c r="V173" i="3"/>
  <c r="V197" i="3" s="1"/>
  <c r="F173" i="3"/>
  <c r="F197" i="3" s="1"/>
  <c r="I172" i="3"/>
  <c r="I196" i="3" s="1"/>
  <c r="L171" i="3"/>
  <c r="L195" i="3" s="1"/>
  <c r="O170" i="3"/>
  <c r="O194" i="3" s="1"/>
  <c r="R169" i="3"/>
  <c r="R193" i="3" s="1"/>
  <c r="U168" i="3"/>
  <c r="U192" i="3" s="1"/>
  <c r="E168" i="3"/>
  <c r="E192" i="3" s="1"/>
  <c r="F246" i="3" l="1"/>
  <c r="F221" i="3"/>
  <c r="F269" i="3" s="1"/>
  <c r="U241" i="3"/>
  <c r="U216" i="3"/>
  <c r="U264" i="3" s="1"/>
  <c r="I245" i="3"/>
  <c r="I220" i="3"/>
  <c r="I268" i="3" s="1"/>
  <c r="P248" i="3"/>
  <c r="P223" i="3"/>
  <c r="P271" i="3" s="1"/>
  <c r="W251" i="3"/>
  <c r="W226" i="3"/>
  <c r="W274" i="3" s="1"/>
  <c r="L215" i="3"/>
  <c r="L263" i="3" s="1"/>
  <c r="L240" i="3"/>
  <c r="Q218" i="3"/>
  <c r="Q266" i="3" s="1"/>
  <c r="Q243" i="3"/>
  <c r="E222" i="3"/>
  <c r="E270" i="3" s="1"/>
  <c r="E247" i="3"/>
  <c r="L225" i="3"/>
  <c r="L273" i="3" s="1"/>
  <c r="L250" i="3"/>
  <c r="S228" i="3"/>
  <c r="S276" i="3" s="1"/>
  <c r="S253" i="3"/>
  <c r="J218" i="3"/>
  <c r="J266" i="3" s="1"/>
  <c r="J243" i="3"/>
  <c r="E225" i="3"/>
  <c r="E273" i="3" s="1"/>
  <c r="E250" i="3"/>
  <c r="R241" i="3"/>
  <c r="R216" i="3"/>
  <c r="R264" i="3" s="1"/>
  <c r="I217" i="3"/>
  <c r="I265" i="3" s="1"/>
  <c r="I242" i="3"/>
  <c r="W223" i="3"/>
  <c r="W271" i="3" s="1"/>
  <c r="W248" i="3"/>
  <c r="S215" i="3"/>
  <c r="S263" i="3" s="1"/>
  <c r="S240" i="3"/>
  <c r="T247" i="3"/>
  <c r="T222" i="3"/>
  <c r="T270" i="3" s="1"/>
  <c r="I227" i="3"/>
  <c r="I275" i="3" s="1"/>
  <c r="I252" i="3"/>
  <c r="M223" i="3"/>
  <c r="M271" i="3" s="1"/>
  <c r="M248" i="3"/>
  <c r="F217" i="3"/>
  <c r="F265" i="3" s="1"/>
  <c r="F242" i="3"/>
  <c r="M220" i="3"/>
  <c r="M268" i="3" s="1"/>
  <c r="M245" i="3"/>
  <c r="T223" i="3"/>
  <c r="T271" i="3" s="1"/>
  <c r="T248" i="3"/>
  <c r="H227" i="3"/>
  <c r="H275" i="3" s="1"/>
  <c r="H252" i="3"/>
  <c r="P215" i="3"/>
  <c r="P263" i="3" s="1"/>
  <c r="P240" i="3"/>
  <c r="U218" i="3"/>
  <c r="U266" i="3" s="1"/>
  <c r="U243" i="3"/>
  <c r="I222" i="3"/>
  <c r="I270" i="3" s="1"/>
  <c r="I247" i="3"/>
  <c r="P225" i="3"/>
  <c r="P273" i="3" s="1"/>
  <c r="P250" i="3"/>
  <c r="W228" i="3"/>
  <c r="W276" i="3" s="1"/>
  <c r="W253" i="3"/>
  <c r="R218" i="3"/>
  <c r="R266" i="3" s="1"/>
  <c r="R243" i="3"/>
  <c r="M225" i="3"/>
  <c r="M273" i="3" s="1"/>
  <c r="M250" i="3"/>
  <c r="G242" i="3"/>
  <c r="G217" i="3"/>
  <c r="G265" i="3" s="1"/>
  <c r="Q217" i="3"/>
  <c r="Q265" i="3" s="1"/>
  <c r="Q242" i="3"/>
  <c r="L224" i="3"/>
  <c r="L272" i="3" s="1"/>
  <c r="L249" i="3"/>
  <c r="F241" i="3"/>
  <c r="F216" i="3"/>
  <c r="F264" i="3" s="1"/>
  <c r="N220" i="3"/>
  <c r="N268" i="3" s="1"/>
  <c r="N245" i="3"/>
  <c r="F228" i="3"/>
  <c r="F276" i="3" s="1"/>
  <c r="F253" i="3"/>
  <c r="J224" i="3"/>
  <c r="J272" i="3" s="1"/>
  <c r="J249" i="3"/>
  <c r="G243" i="3"/>
  <c r="G218" i="3"/>
  <c r="G266" i="3" s="1"/>
  <c r="N246" i="3"/>
  <c r="N221" i="3"/>
  <c r="N269" i="3" s="1"/>
  <c r="U249" i="3"/>
  <c r="U224" i="3"/>
  <c r="U272" i="3" s="1"/>
  <c r="I228" i="3"/>
  <c r="I276" i="3" s="1"/>
  <c r="I253" i="3"/>
  <c r="O216" i="3"/>
  <c r="O264" i="3" s="1"/>
  <c r="O241" i="3"/>
  <c r="V219" i="3"/>
  <c r="V267" i="3" s="1"/>
  <c r="V244" i="3"/>
  <c r="J223" i="3"/>
  <c r="J271" i="3" s="1"/>
  <c r="J248" i="3"/>
  <c r="Q226" i="3"/>
  <c r="Q274" i="3" s="1"/>
  <c r="Q251" i="3"/>
  <c r="F215" i="3"/>
  <c r="F263" i="3" s="1"/>
  <c r="F240" i="3"/>
  <c r="T220" i="3"/>
  <c r="T268" i="3" s="1"/>
  <c r="T245" i="3"/>
  <c r="O227" i="3"/>
  <c r="O275" i="3" s="1"/>
  <c r="O252" i="3"/>
  <c r="I219" i="3"/>
  <c r="I267" i="3" s="1"/>
  <c r="I244" i="3"/>
  <c r="S219" i="3"/>
  <c r="S267" i="3" s="1"/>
  <c r="S244" i="3"/>
  <c r="N226" i="3"/>
  <c r="N274" i="3" s="1"/>
  <c r="N251" i="3"/>
  <c r="H243" i="3"/>
  <c r="H218" i="3"/>
  <c r="H266" i="3" s="1"/>
  <c r="E252" i="3"/>
  <c r="E227" i="3"/>
  <c r="E275" i="3" s="1"/>
  <c r="F249" i="3"/>
  <c r="F224" i="3"/>
  <c r="F272" i="3" s="1"/>
  <c r="N228" i="3"/>
  <c r="N276" i="3" s="1"/>
  <c r="N253" i="3"/>
  <c r="H219" i="3"/>
  <c r="H267" i="3" s="1"/>
  <c r="H244" i="3"/>
  <c r="O222" i="3"/>
  <c r="O270" i="3" s="1"/>
  <c r="O247" i="3"/>
  <c r="V225" i="3"/>
  <c r="V273" i="3" s="1"/>
  <c r="V250" i="3"/>
  <c r="J229" i="3"/>
  <c r="J277" i="3" s="1"/>
  <c r="J254" i="3"/>
  <c r="P217" i="3"/>
  <c r="P265" i="3" s="1"/>
  <c r="P242" i="3"/>
  <c r="W220" i="3"/>
  <c r="W268" i="3" s="1"/>
  <c r="W245" i="3"/>
  <c r="K224" i="3"/>
  <c r="K272" i="3" s="1"/>
  <c r="K249" i="3"/>
  <c r="R227" i="3"/>
  <c r="R275" i="3" s="1"/>
  <c r="R252" i="3"/>
  <c r="H216" i="3"/>
  <c r="H264" i="3" s="1"/>
  <c r="H241" i="3"/>
  <c r="V222" i="3"/>
  <c r="V270" i="3" s="1"/>
  <c r="V247" i="3"/>
  <c r="Q229" i="3"/>
  <c r="Q277" i="3" s="1"/>
  <c r="Q254" i="3"/>
  <c r="S221" i="3"/>
  <c r="S269" i="3" s="1"/>
  <c r="S246" i="3"/>
  <c r="U221" i="3"/>
  <c r="U269" i="3" s="1"/>
  <c r="U246" i="3"/>
  <c r="P228" i="3"/>
  <c r="P276" i="3" s="1"/>
  <c r="P253" i="3"/>
  <c r="R245" i="3"/>
  <c r="R220" i="3"/>
  <c r="R268" i="3" s="1"/>
  <c r="E223" i="3"/>
  <c r="E271" i="3" s="1"/>
  <c r="E248" i="3"/>
  <c r="J253" i="3"/>
  <c r="J228" i="3"/>
  <c r="J276" i="3" s="1"/>
  <c r="M249" i="3"/>
  <c r="M224" i="3"/>
  <c r="M272" i="3" s="1"/>
  <c r="G216" i="3"/>
  <c r="G264" i="3" s="1"/>
  <c r="G241" i="3"/>
  <c r="U222" i="3"/>
  <c r="U270" i="3" s="1"/>
  <c r="U247" i="3"/>
  <c r="I226" i="3"/>
  <c r="I274" i="3" s="1"/>
  <c r="I251" i="3"/>
  <c r="P229" i="3"/>
  <c r="P277" i="3" s="1"/>
  <c r="P254" i="3"/>
  <c r="W219" i="3"/>
  <c r="W267" i="3" s="1"/>
  <c r="W244" i="3"/>
  <c r="R226" i="3"/>
  <c r="R274" i="3" s="1"/>
  <c r="R251" i="3"/>
  <c r="L243" i="3"/>
  <c r="L218" i="3"/>
  <c r="L266" i="3" s="1"/>
  <c r="V218" i="3"/>
  <c r="V266" i="3" s="1"/>
  <c r="V243" i="3"/>
  <c r="Q225" i="3"/>
  <c r="Q273" i="3" s="1"/>
  <c r="Q250" i="3"/>
  <c r="K242" i="3"/>
  <c r="K217" i="3"/>
  <c r="K265" i="3" s="1"/>
  <c r="K250" i="3"/>
  <c r="K225" i="3"/>
  <c r="K273" i="3" s="1"/>
  <c r="Q215" i="3"/>
  <c r="Q263" i="3" s="1"/>
  <c r="Q240" i="3"/>
  <c r="T226" i="3"/>
  <c r="T274" i="3" s="1"/>
  <c r="T251" i="3"/>
  <c r="V217" i="3"/>
  <c r="V265" i="3" s="1"/>
  <c r="V242" i="3"/>
  <c r="J221" i="3"/>
  <c r="J269" i="3" s="1"/>
  <c r="J246" i="3"/>
  <c r="Q224" i="3"/>
  <c r="Q272" i="3" s="1"/>
  <c r="Q249" i="3"/>
  <c r="E228" i="3"/>
  <c r="E276" i="3" s="1"/>
  <c r="E253" i="3"/>
  <c r="K216" i="3"/>
  <c r="K264" i="3" s="1"/>
  <c r="K241" i="3"/>
  <c r="R219" i="3"/>
  <c r="R267" i="3" s="1"/>
  <c r="R244" i="3"/>
  <c r="F223" i="3"/>
  <c r="F271" i="3" s="1"/>
  <c r="F248" i="3"/>
  <c r="M226" i="3"/>
  <c r="M274" i="3" s="1"/>
  <c r="M251" i="3"/>
  <c r="T229" i="3"/>
  <c r="T277" i="3" s="1"/>
  <c r="T254" i="3"/>
  <c r="L220" i="3"/>
  <c r="L268" i="3" s="1"/>
  <c r="L245" i="3"/>
  <c r="G227" i="3"/>
  <c r="G275" i="3" s="1"/>
  <c r="G252" i="3"/>
  <c r="T243" i="3"/>
  <c r="T218" i="3"/>
  <c r="T266" i="3" s="1"/>
  <c r="K219" i="3"/>
  <c r="K267" i="3" s="1"/>
  <c r="K244" i="3"/>
  <c r="F226" i="3"/>
  <c r="F274" i="3" s="1"/>
  <c r="F251" i="3"/>
  <c r="S242" i="3"/>
  <c r="S217" i="3"/>
  <c r="S265" i="3" s="1"/>
  <c r="H251" i="3"/>
  <c r="H226" i="3"/>
  <c r="H274" i="3" s="1"/>
  <c r="I248" i="3"/>
  <c r="I223" i="3"/>
  <c r="I271" i="3" s="1"/>
  <c r="Q227" i="3"/>
  <c r="Q275" i="3" s="1"/>
  <c r="Q252" i="3"/>
  <c r="W243" i="3"/>
  <c r="W218" i="3"/>
  <c r="W266" i="3" s="1"/>
  <c r="K247" i="3"/>
  <c r="K222" i="3"/>
  <c r="K270" i="3" s="1"/>
  <c r="R250" i="3"/>
  <c r="R225" i="3"/>
  <c r="R273" i="3" s="1"/>
  <c r="F229" i="3"/>
  <c r="F277" i="3" s="1"/>
  <c r="F254" i="3"/>
  <c r="L217" i="3"/>
  <c r="L265" i="3" s="1"/>
  <c r="L242" i="3"/>
  <c r="S220" i="3"/>
  <c r="S268" i="3" s="1"/>
  <c r="S245" i="3"/>
  <c r="G224" i="3"/>
  <c r="G272" i="3" s="1"/>
  <c r="G249" i="3"/>
  <c r="N227" i="3"/>
  <c r="N275" i="3" s="1"/>
  <c r="N252" i="3"/>
  <c r="V215" i="3"/>
  <c r="V263" i="3" s="1"/>
  <c r="V240" i="3"/>
  <c r="N222" i="3"/>
  <c r="N270" i="3" s="1"/>
  <c r="N247" i="3"/>
  <c r="I229" i="3"/>
  <c r="I277" i="3" s="1"/>
  <c r="I254" i="3"/>
  <c r="K221" i="3"/>
  <c r="K269" i="3" s="1"/>
  <c r="K246" i="3"/>
  <c r="M221" i="3"/>
  <c r="M269" i="3" s="1"/>
  <c r="M246" i="3"/>
  <c r="H228" i="3"/>
  <c r="H276" i="3" s="1"/>
  <c r="H253" i="3"/>
  <c r="U244" i="3"/>
  <c r="U219" i="3"/>
  <c r="U267" i="3" s="1"/>
  <c r="M240" i="3"/>
  <c r="M215" i="3"/>
  <c r="M263" i="3" s="1"/>
  <c r="M252" i="3"/>
  <c r="M227" i="3"/>
  <c r="M275" i="3" s="1"/>
  <c r="Q216" i="3"/>
  <c r="Q264" i="3" s="1"/>
  <c r="Q241" i="3"/>
  <c r="E220" i="3"/>
  <c r="E268" i="3" s="1"/>
  <c r="E245" i="3"/>
  <c r="L223" i="3"/>
  <c r="L271" i="3" s="1"/>
  <c r="L248" i="3"/>
  <c r="S226" i="3"/>
  <c r="S274" i="3" s="1"/>
  <c r="S251" i="3"/>
  <c r="H215" i="3"/>
  <c r="H263" i="3" s="1"/>
  <c r="H240" i="3"/>
  <c r="M218" i="3"/>
  <c r="M266" i="3" s="1"/>
  <c r="M243" i="3"/>
  <c r="T221" i="3"/>
  <c r="T269" i="3" s="1"/>
  <c r="T246" i="3"/>
  <c r="H225" i="3"/>
  <c r="H273" i="3" s="1"/>
  <c r="H250" i="3"/>
  <c r="O228" i="3"/>
  <c r="O276" i="3" s="1"/>
  <c r="O253" i="3"/>
  <c r="U217" i="3"/>
  <c r="U265" i="3" s="1"/>
  <c r="U242" i="3"/>
  <c r="P224" i="3"/>
  <c r="P272" i="3" s="1"/>
  <c r="P249" i="3"/>
  <c r="J241" i="3"/>
  <c r="J216" i="3"/>
  <c r="J264" i="3" s="1"/>
  <c r="T216" i="3"/>
  <c r="T264" i="3" s="1"/>
  <c r="T241" i="3"/>
  <c r="O223" i="3"/>
  <c r="O271" i="3" s="1"/>
  <c r="O248" i="3"/>
  <c r="K215" i="3"/>
  <c r="K263" i="3" s="1"/>
  <c r="K240" i="3"/>
  <c r="L247" i="3"/>
  <c r="L222" i="3"/>
  <c r="L270" i="3" s="1"/>
  <c r="L226" i="3"/>
  <c r="L274" i="3" s="1"/>
  <c r="L251" i="3"/>
  <c r="J245" i="3"/>
  <c r="J220" i="3"/>
  <c r="J268" i="3" s="1"/>
  <c r="R242" i="3"/>
  <c r="R217" i="3"/>
  <c r="R265" i="3" s="1"/>
  <c r="T252" i="3"/>
  <c r="T227" i="3"/>
  <c r="T275" i="3" s="1"/>
  <c r="N219" i="3"/>
  <c r="N267" i="3" s="1"/>
  <c r="N244" i="3"/>
  <c r="O243" i="3"/>
  <c r="O218" i="3"/>
  <c r="O266" i="3" s="1"/>
  <c r="J250" i="3"/>
  <c r="J225" i="3"/>
  <c r="J273" i="3" s="1"/>
  <c r="W216" i="3"/>
  <c r="W264" i="3" s="1"/>
  <c r="W241" i="3"/>
  <c r="K220" i="3"/>
  <c r="K268" i="3" s="1"/>
  <c r="K245" i="3"/>
  <c r="R223" i="3"/>
  <c r="R271" i="3" s="1"/>
  <c r="R248" i="3"/>
  <c r="F227" i="3"/>
  <c r="F275" i="3" s="1"/>
  <c r="F252" i="3"/>
  <c r="N215" i="3"/>
  <c r="N263" i="3" s="1"/>
  <c r="N240" i="3"/>
  <c r="Q221" i="3"/>
  <c r="Q269" i="3" s="1"/>
  <c r="Q246" i="3"/>
  <c r="L228" i="3"/>
  <c r="L276" i="3" s="1"/>
  <c r="L253" i="3"/>
  <c r="F220" i="3"/>
  <c r="F268" i="3" s="1"/>
  <c r="F245" i="3"/>
  <c r="P220" i="3"/>
  <c r="P268" i="3" s="1"/>
  <c r="P245" i="3"/>
  <c r="K227" i="3"/>
  <c r="K275" i="3" s="1"/>
  <c r="K252" i="3"/>
  <c r="E244" i="3"/>
  <c r="E219" i="3"/>
  <c r="E267" i="3" s="1"/>
  <c r="R253" i="3"/>
  <c r="R228" i="3"/>
  <c r="R276" i="3" s="1"/>
  <c r="S250" i="3"/>
  <c r="S225" i="3"/>
  <c r="S273" i="3" s="1"/>
  <c r="I215" i="3"/>
  <c r="I263" i="3" s="1"/>
  <c r="I240" i="3"/>
  <c r="S218" i="3"/>
  <c r="S266" i="3" s="1"/>
  <c r="S243" i="3"/>
  <c r="G222" i="3"/>
  <c r="G270" i="3" s="1"/>
  <c r="G247" i="3"/>
  <c r="N225" i="3"/>
  <c r="N273" i="3" s="1"/>
  <c r="N250" i="3"/>
  <c r="U228" i="3"/>
  <c r="U276" i="3" s="1"/>
  <c r="U253" i="3"/>
  <c r="H217" i="3"/>
  <c r="H265" i="3" s="1"/>
  <c r="H242" i="3"/>
  <c r="O220" i="3"/>
  <c r="O268" i="3" s="1"/>
  <c r="O245" i="3"/>
  <c r="V223" i="3"/>
  <c r="V271" i="3" s="1"/>
  <c r="V248" i="3"/>
  <c r="J227" i="3"/>
  <c r="J275" i="3" s="1"/>
  <c r="J252" i="3"/>
  <c r="R215" i="3"/>
  <c r="R263" i="3" s="1"/>
  <c r="R240" i="3"/>
  <c r="F222" i="3"/>
  <c r="F270" i="3" s="1"/>
  <c r="F247" i="3"/>
  <c r="T228" i="3"/>
  <c r="T276" i="3" s="1"/>
  <c r="T253" i="3"/>
  <c r="V220" i="3"/>
  <c r="V268" i="3" s="1"/>
  <c r="V245" i="3"/>
  <c r="E221" i="3"/>
  <c r="E269" i="3" s="1"/>
  <c r="E246" i="3"/>
  <c r="S227" i="3"/>
  <c r="S275" i="3" s="1"/>
  <c r="S252" i="3"/>
  <c r="M244" i="3"/>
  <c r="M219" i="3"/>
  <c r="M267" i="3" s="1"/>
  <c r="O254" i="3"/>
  <c r="O229" i="3"/>
  <c r="O277" i="3" s="1"/>
  <c r="P251" i="3"/>
  <c r="P226" i="3"/>
  <c r="P274" i="3" s="1"/>
  <c r="M241" i="3"/>
  <c r="M216" i="3"/>
  <c r="M264" i="3" s="1"/>
  <c r="T244" i="3"/>
  <c r="T219" i="3"/>
  <c r="T267" i="3" s="1"/>
  <c r="H248" i="3"/>
  <c r="H223" i="3"/>
  <c r="H271" i="3" s="1"/>
  <c r="O251" i="3"/>
  <c r="O226" i="3"/>
  <c r="O274" i="3" s="1"/>
  <c r="V229" i="3"/>
  <c r="V277" i="3" s="1"/>
  <c r="V254" i="3"/>
  <c r="I218" i="3"/>
  <c r="I266" i="3" s="1"/>
  <c r="I243" i="3"/>
  <c r="P221" i="3"/>
  <c r="P269" i="3" s="1"/>
  <c r="P246" i="3"/>
  <c r="W224" i="3"/>
  <c r="W272" i="3" s="1"/>
  <c r="W249" i="3"/>
  <c r="K228" i="3"/>
  <c r="K276" i="3" s="1"/>
  <c r="K253" i="3"/>
  <c r="M217" i="3"/>
  <c r="M265" i="3" s="1"/>
  <c r="M242" i="3"/>
  <c r="H224" i="3"/>
  <c r="H272" i="3" s="1"/>
  <c r="H249" i="3"/>
  <c r="W215" i="3"/>
  <c r="W263" i="3" s="1"/>
  <c r="W240" i="3"/>
  <c r="L216" i="3"/>
  <c r="L264" i="3" s="1"/>
  <c r="L241" i="3"/>
  <c r="G223" i="3"/>
  <c r="G271" i="3" s="1"/>
  <c r="G248" i="3"/>
  <c r="U229" i="3"/>
  <c r="U277" i="3" s="1"/>
  <c r="U254" i="3"/>
  <c r="W246" i="3"/>
  <c r="W221" i="3"/>
  <c r="W269" i="3" s="1"/>
  <c r="O225" i="3"/>
  <c r="O273" i="3" s="1"/>
  <c r="O250" i="3"/>
  <c r="U240" i="3"/>
  <c r="U215" i="3"/>
  <c r="U263" i="3" s="1"/>
  <c r="N217" i="3"/>
  <c r="N265" i="3" s="1"/>
  <c r="N242" i="3"/>
  <c r="U220" i="3"/>
  <c r="U268" i="3" s="1"/>
  <c r="U245" i="3"/>
  <c r="I224" i="3"/>
  <c r="I272" i="3" s="1"/>
  <c r="I249" i="3"/>
  <c r="P227" i="3"/>
  <c r="P275" i="3" s="1"/>
  <c r="P252" i="3"/>
  <c r="E215" i="3"/>
  <c r="E263" i="3" s="1"/>
  <c r="E240" i="3"/>
  <c r="J219" i="3"/>
  <c r="J267" i="3" s="1"/>
  <c r="J244" i="3"/>
  <c r="Q222" i="3"/>
  <c r="Q270" i="3" s="1"/>
  <c r="Q247" i="3"/>
  <c r="E226" i="3"/>
  <c r="E274" i="3" s="1"/>
  <c r="E251" i="3"/>
  <c r="L229" i="3"/>
  <c r="L277" i="3" s="1"/>
  <c r="L254" i="3"/>
  <c r="O219" i="3"/>
  <c r="O267" i="3" s="1"/>
  <c r="O244" i="3"/>
  <c r="J226" i="3"/>
  <c r="J274" i="3" s="1"/>
  <c r="J251" i="3"/>
  <c r="W242" i="3"/>
  <c r="W217" i="3"/>
  <c r="W265" i="3" s="1"/>
  <c r="N218" i="3"/>
  <c r="N266" i="3" s="1"/>
  <c r="N243" i="3"/>
  <c r="I225" i="3"/>
  <c r="I273" i="3" s="1"/>
  <c r="I250" i="3"/>
  <c r="V241" i="3"/>
  <c r="V216" i="3"/>
  <c r="V264" i="3" s="1"/>
  <c r="N249" i="3"/>
  <c r="N224" i="3"/>
  <c r="N272" i="3" s="1"/>
  <c r="S229" i="3"/>
  <c r="S277" i="3" s="1"/>
  <c r="S254" i="3"/>
  <c r="W225" i="3"/>
  <c r="W273" i="3" s="1"/>
  <c r="W250" i="3"/>
  <c r="V246" i="3"/>
  <c r="V221" i="3"/>
  <c r="V269" i="3" s="1"/>
  <c r="Q228" i="3"/>
  <c r="Q276" i="3" s="1"/>
  <c r="Q253" i="3"/>
  <c r="E241" i="3"/>
  <c r="E216" i="3"/>
  <c r="E264" i="3" s="1"/>
  <c r="L244" i="3"/>
  <c r="L219" i="3"/>
  <c r="L267" i="3" s="1"/>
  <c r="S247" i="3"/>
  <c r="S222" i="3"/>
  <c r="S270" i="3" s="1"/>
  <c r="G251" i="3"/>
  <c r="G226" i="3"/>
  <c r="G274" i="3" s="1"/>
  <c r="N229" i="3"/>
  <c r="N277" i="3" s="1"/>
  <c r="N254" i="3"/>
  <c r="T217" i="3"/>
  <c r="T265" i="3" s="1"/>
  <c r="T242" i="3"/>
  <c r="H221" i="3"/>
  <c r="H269" i="3" s="1"/>
  <c r="H246" i="3"/>
  <c r="O224" i="3"/>
  <c r="O272" i="3" s="1"/>
  <c r="O249" i="3"/>
  <c r="V227" i="3"/>
  <c r="V275" i="3" s="1"/>
  <c r="V252" i="3"/>
  <c r="P216" i="3"/>
  <c r="P264" i="3" s="1"/>
  <c r="P241" i="3"/>
  <c r="K223" i="3"/>
  <c r="K271" i="3" s="1"/>
  <c r="K248" i="3"/>
  <c r="G215" i="3"/>
  <c r="G263" i="3" s="1"/>
  <c r="G240" i="3"/>
  <c r="H222" i="3"/>
  <c r="H270" i="3" s="1"/>
  <c r="H247" i="3"/>
  <c r="J222" i="3"/>
  <c r="J270" i="3" s="1"/>
  <c r="J247" i="3"/>
  <c r="E229" i="3"/>
  <c r="E277" i="3" s="1"/>
  <c r="E254" i="3"/>
  <c r="G246" i="3"/>
  <c r="G221" i="3"/>
  <c r="G269" i="3" s="1"/>
  <c r="U223" i="3"/>
  <c r="U271" i="3" s="1"/>
  <c r="U248" i="3"/>
  <c r="G254" i="3"/>
  <c r="G229" i="3"/>
  <c r="G277" i="3" s="1"/>
  <c r="I216" i="3"/>
  <c r="I264" i="3" s="1"/>
  <c r="I241" i="3"/>
  <c r="P219" i="3"/>
  <c r="P267" i="3" s="1"/>
  <c r="P244" i="3"/>
  <c r="W222" i="3"/>
  <c r="W270" i="3" s="1"/>
  <c r="W247" i="3"/>
  <c r="K226" i="3"/>
  <c r="K274" i="3" s="1"/>
  <c r="K251" i="3"/>
  <c r="R229" i="3"/>
  <c r="R277" i="3" s="1"/>
  <c r="R254" i="3"/>
  <c r="E218" i="3"/>
  <c r="E266" i="3" s="1"/>
  <c r="E243" i="3"/>
  <c r="L221" i="3"/>
  <c r="L269" i="3" s="1"/>
  <c r="L246" i="3"/>
  <c r="S224" i="3"/>
  <c r="S272" i="3" s="1"/>
  <c r="S249" i="3"/>
  <c r="G228" i="3"/>
  <c r="G276" i="3" s="1"/>
  <c r="G253" i="3"/>
  <c r="E217" i="3"/>
  <c r="E265" i="3" s="1"/>
  <c r="E242" i="3"/>
  <c r="S223" i="3"/>
  <c r="S271" i="3" s="1"/>
  <c r="S248" i="3"/>
  <c r="O215" i="3"/>
  <c r="O263" i="3" s="1"/>
  <c r="O240" i="3"/>
  <c r="P222" i="3"/>
  <c r="P270" i="3" s="1"/>
  <c r="P247" i="3"/>
  <c r="R222" i="3"/>
  <c r="R270" i="3" s="1"/>
  <c r="R247" i="3"/>
  <c r="M229" i="3"/>
  <c r="M277" i="3" s="1"/>
  <c r="M254" i="3"/>
  <c r="O246" i="3"/>
  <c r="O221" i="3"/>
  <c r="O269" i="3" s="1"/>
  <c r="R224" i="3"/>
  <c r="R272" i="3" s="1"/>
  <c r="R249" i="3"/>
  <c r="W254" i="3"/>
  <c r="W229" i="3"/>
  <c r="W277" i="3" s="1"/>
  <c r="J242" i="3"/>
  <c r="J217" i="3"/>
  <c r="J265" i="3" s="1"/>
  <c r="Q245" i="3"/>
  <c r="Q220" i="3"/>
  <c r="Q268" i="3" s="1"/>
  <c r="E249" i="3"/>
  <c r="E224" i="3"/>
  <c r="E272" i="3" s="1"/>
  <c r="L252" i="3"/>
  <c r="L227" i="3"/>
  <c r="L275" i="3" s="1"/>
  <c r="T215" i="3"/>
  <c r="T263" i="3" s="1"/>
  <c r="T240" i="3"/>
  <c r="F219" i="3"/>
  <c r="F267" i="3" s="1"/>
  <c r="F244" i="3"/>
  <c r="M222" i="3"/>
  <c r="M270" i="3" s="1"/>
  <c r="M247" i="3"/>
  <c r="T225" i="3"/>
  <c r="T273" i="3" s="1"/>
  <c r="T250" i="3"/>
  <c r="H229" i="3"/>
  <c r="H277" i="3" s="1"/>
  <c r="H254" i="3"/>
  <c r="G219" i="3"/>
  <c r="G267" i="3" s="1"/>
  <c r="G244" i="3"/>
  <c r="U225" i="3"/>
  <c r="U273" i="3" s="1"/>
  <c r="U250" i="3"/>
  <c r="O242" i="3"/>
  <c r="O217" i="3"/>
  <c r="O265" i="3" s="1"/>
  <c r="F218" i="3"/>
  <c r="F266" i="3" s="1"/>
  <c r="F243" i="3"/>
  <c r="T224" i="3"/>
  <c r="T272" i="3" s="1"/>
  <c r="T249" i="3"/>
  <c r="N241" i="3"/>
  <c r="N216" i="3"/>
  <c r="N264" i="3" s="1"/>
  <c r="Q248" i="3"/>
  <c r="Q223" i="3"/>
  <c r="Q271" i="3" s="1"/>
  <c r="V228" i="3"/>
  <c r="V276" i="3" s="1"/>
  <c r="V253" i="3"/>
  <c r="G225" i="3"/>
  <c r="G273" i="3" s="1"/>
  <c r="G250" i="3"/>
  <c r="K218" i="3"/>
  <c r="K266" i="3" s="1"/>
  <c r="K243" i="3"/>
  <c r="R221" i="3"/>
  <c r="R269" i="3" s="1"/>
  <c r="R246" i="3"/>
  <c r="F225" i="3"/>
  <c r="F273" i="3" s="1"/>
  <c r="F250" i="3"/>
  <c r="M228" i="3"/>
  <c r="M276" i="3" s="1"/>
  <c r="M253" i="3"/>
  <c r="S216" i="3"/>
  <c r="S264" i="3" s="1"/>
  <c r="S241" i="3"/>
  <c r="G220" i="3"/>
  <c r="G268" i="3" s="1"/>
  <c r="G245" i="3"/>
  <c r="N223" i="3"/>
  <c r="N271" i="3" s="1"/>
  <c r="N248" i="3"/>
  <c r="U226" i="3"/>
  <c r="U274" i="3" s="1"/>
  <c r="U251" i="3"/>
  <c r="J215" i="3"/>
  <c r="J263" i="3" s="1"/>
  <c r="J240" i="3"/>
  <c r="I221" i="3"/>
  <c r="I269" i="3" s="1"/>
  <c r="I246" i="3"/>
  <c r="W227" i="3"/>
  <c r="W275" i="3" s="1"/>
  <c r="W252" i="3"/>
  <c r="Q219" i="3"/>
  <c r="Q267" i="3" s="1"/>
  <c r="Q244" i="3"/>
  <c r="H220" i="3"/>
  <c r="H268" i="3" s="1"/>
  <c r="H245" i="3"/>
  <c r="V226" i="3"/>
  <c r="V274" i="3" s="1"/>
  <c r="V251" i="3"/>
  <c r="P243" i="3"/>
  <c r="P218" i="3"/>
  <c r="P266" i="3" s="1"/>
  <c r="U252" i="3"/>
  <c r="U227" i="3"/>
  <c r="U275" i="3" s="1"/>
  <c r="V249" i="3"/>
  <c r="V224" i="3"/>
  <c r="V272" i="3" s="1"/>
  <c r="K229" i="3"/>
  <c r="K277" i="3" s="1"/>
  <c r="K254" i="3"/>
  <c r="B26" i="4"/>
  <c r="B27" i="4"/>
  <c r="B25" i="4"/>
  <c r="B20" i="4"/>
  <c r="M25" i="4"/>
  <c r="B21" i="4"/>
  <c r="M26" i="4"/>
  <c r="B5" i="4"/>
  <c r="B14" i="4" s="1"/>
  <c r="B2" i="4"/>
  <c r="B4" i="4" s="1"/>
  <c r="B12" i="4" s="1"/>
  <c r="M24" i="3"/>
  <c r="B23" i="4" s="1"/>
  <c r="B15" i="4" l="1"/>
  <c r="N10" i="4" s="1"/>
  <c r="B7" i="4"/>
  <c r="F22" i="3"/>
  <c r="B30" i="4" s="1"/>
  <c r="K53" i="2" s="1"/>
  <c r="B34" i="4"/>
  <c r="I20" i="2" a="1"/>
  <c r="B35" i="4"/>
  <c r="AU301" i="3" l="1"/>
  <c r="AQ301" i="3"/>
  <c r="AM301" i="3"/>
  <c r="AI301" i="3"/>
  <c r="AE301" i="3"/>
  <c r="AT300" i="3"/>
  <c r="AP300" i="3"/>
  <c r="AL300" i="3"/>
  <c r="AH300" i="3"/>
  <c r="AD300" i="3"/>
  <c r="AT301" i="3"/>
  <c r="AP301" i="3"/>
  <c r="AL301" i="3"/>
  <c r="AH301" i="3"/>
  <c r="AD301" i="3"/>
  <c r="AS300" i="3"/>
  <c r="AO300" i="3"/>
  <c r="AK300" i="3"/>
  <c r="AG300" i="3"/>
  <c r="AC300" i="3"/>
  <c r="AR299" i="3"/>
  <c r="AN299" i="3"/>
  <c r="AJ299" i="3"/>
  <c r="AF299" i="3"/>
  <c r="AU298" i="3"/>
  <c r="AQ298" i="3"/>
  <c r="AM298" i="3"/>
  <c r="AI298" i="3"/>
  <c r="AE298" i="3"/>
  <c r="AT297" i="3"/>
  <c r="AP297" i="3"/>
  <c r="AL297" i="3"/>
  <c r="AH297" i="3"/>
  <c r="AD297" i="3"/>
  <c r="AS296" i="3"/>
  <c r="AO296" i="3"/>
  <c r="AK296" i="3"/>
  <c r="AG296" i="3"/>
  <c r="AC296" i="3"/>
  <c r="AR295" i="3"/>
  <c r="AN295" i="3"/>
  <c r="AJ295" i="3"/>
  <c r="AF295" i="3"/>
  <c r="AU294" i="3"/>
  <c r="AQ294" i="3"/>
  <c r="AM294" i="3"/>
  <c r="AI294" i="3"/>
  <c r="AE294" i="3"/>
  <c r="AT293" i="3"/>
  <c r="AP293" i="3"/>
  <c r="AL293" i="3"/>
  <c r="AH293" i="3"/>
  <c r="AD293" i="3"/>
  <c r="AS292" i="3"/>
  <c r="AO292" i="3"/>
  <c r="AK292" i="3"/>
  <c r="AG292" i="3"/>
  <c r="AC292" i="3"/>
  <c r="AR291" i="3"/>
  <c r="AN291" i="3"/>
  <c r="AJ291" i="3"/>
  <c r="AF291" i="3"/>
  <c r="AU290" i="3"/>
  <c r="AQ290" i="3"/>
  <c r="AM290" i="3"/>
  <c r="AI290" i="3"/>
  <c r="AE290" i="3"/>
  <c r="AT289" i="3"/>
  <c r="AP289" i="3"/>
  <c r="AL289" i="3"/>
  <c r="AH289" i="3"/>
  <c r="AD289" i="3"/>
  <c r="AS288" i="3"/>
  <c r="AO288" i="3"/>
  <c r="AK288" i="3"/>
  <c r="AG288" i="3"/>
  <c r="AC288" i="3"/>
  <c r="AG287" i="3"/>
  <c r="AK287" i="3"/>
  <c r="AO287" i="3"/>
  <c r="AS287" i="3"/>
  <c r="AO301" i="3"/>
  <c r="AK301" i="3"/>
  <c r="AG301" i="3"/>
  <c r="AC301" i="3"/>
  <c r="AR300" i="3"/>
  <c r="AN300" i="3"/>
  <c r="AJ300" i="3"/>
  <c r="AF300" i="3"/>
  <c r="AU299" i="3"/>
  <c r="AQ299" i="3"/>
  <c r="AM299" i="3"/>
  <c r="AI299" i="3"/>
  <c r="AE299" i="3"/>
  <c r="AT298" i="3"/>
  <c r="AS301" i="3"/>
  <c r="AR301" i="3"/>
  <c r="AN301" i="3"/>
  <c r="AQ300" i="3"/>
  <c r="AT299" i="3"/>
  <c r="AL299" i="3"/>
  <c r="AD299" i="3"/>
  <c r="AP298" i="3"/>
  <c r="AK298" i="3"/>
  <c r="AF298" i="3"/>
  <c r="AS297" i="3"/>
  <c r="AN297" i="3"/>
  <c r="AI297" i="3"/>
  <c r="AC297" i="3"/>
  <c r="AQ296" i="3"/>
  <c r="AL296" i="3"/>
  <c r="AF296" i="3"/>
  <c r="AT295" i="3"/>
  <c r="AO295" i="3"/>
  <c r="AI295" i="3"/>
  <c r="AD295" i="3"/>
  <c r="AR294" i="3"/>
  <c r="AL294" i="3"/>
  <c r="AG294" i="3"/>
  <c r="AU293" i="3"/>
  <c r="AO293" i="3"/>
  <c r="AJ293" i="3"/>
  <c r="AE293" i="3"/>
  <c r="AR292" i="3"/>
  <c r="AM292" i="3"/>
  <c r="AH292" i="3"/>
  <c r="AU291" i="3"/>
  <c r="AP291" i="3"/>
  <c r="AK291" i="3"/>
  <c r="AE291" i="3"/>
  <c r="AS290" i="3"/>
  <c r="AN290" i="3"/>
  <c r="AH290" i="3"/>
  <c r="AC290" i="3"/>
  <c r="AQ289" i="3"/>
  <c r="AK289" i="3"/>
  <c r="AF289" i="3"/>
  <c r="AT288" i="3"/>
  <c r="AN288" i="3"/>
  <c r="AI288" i="3"/>
  <c r="AD288" i="3"/>
  <c r="AH287" i="3"/>
  <c r="AM287" i="3"/>
  <c r="AR287" i="3"/>
  <c r="AN289" i="3"/>
  <c r="AL288" i="3"/>
  <c r="AE287" i="3"/>
  <c r="AP287" i="3"/>
  <c r="AE300" i="3"/>
  <c r="AL298" i="3"/>
  <c r="AO297" i="3"/>
  <c r="AM296" i="3"/>
  <c r="AP295" i="3"/>
  <c r="AN294" i="3"/>
  <c r="AC294" i="3"/>
  <c r="AF293" i="3"/>
  <c r="AI292" i="3"/>
  <c r="AL291" i="3"/>
  <c r="AO290" i="3"/>
  <c r="AM289" i="3"/>
  <c r="AP288" i="3"/>
  <c r="AE288" i="3"/>
  <c r="AC287" i="3"/>
  <c r="AJ301" i="3"/>
  <c r="AM300" i="3"/>
  <c r="AS299" i="3"/>
  <c r="AK299" i="3"/>
  <c r="AC299" i="3"/>
  <c r="AO298" i="3"/>
  <c r="AJ298" i="3"/>
  <c r="AD298" i="3"/>
  <c r="AR297" i="3"/>
  <c r="AM297" i="3"/>
  <c r="AG297" i="3"/>
  <c r="AU296" i="3"/>
  <c r="AP296" i="3"/>
  <c r="AJ296" i="3"/>
  <c r="AE296" i="3"/>
  <c r="AS295" i="3"/>
  <c r="AM295" i="3"/>
  <c r="AH295" i="3"/>
  <c r="AC295" i="3"/>
  <c r="AP294" i="3"/>
  <c r="AK294" i="3"/>
  <c r="AF294" i="3"/>
  <c r="AS293" i="3"/>
  <c r="AN293" i="3"/>
  <c r="AI293" i="3"/>
  <c r="AC293" i="3"/>
  <c r="AQ292" i="3"/>
  <c r="AL292" i="3"/>
  <c r="AF292" i="3"/>
  <c r="AT291" i="3"/>
  <c r="AO291" i="3"/>
  <c r="AI291" i="3"/>
  <c r="AD291" i="3"/>
  <c r="AR290" i="3"/>
  <c r="AL290" i="3"/>
  <c r="AG290" i="3"/>
  <c r="AU289" i="3"/>
  <c r="AO289" i="3"/>
  <c r="AJ289" i="3"/>
  <c r="AE289" i="3"/>
  <c r="AR288" i="3"/>
  <c r="AM288" i="3"/>
  <c r="AH288" i="3"/>
  <c r="AD287" i="3"/>
  <c r="AI287" i="3"/>
  <c r="AN287" i="3"/>
  <c r="AT287" i="3"/>
  <c r="AI289" i="3"/>
  <c r="AQ288" i="3"/>
  <c r="AJ287" i="3"/>
  <c r="AU300" i="3"/>
  <c r="AU297" i="3"/>
  <c r="AE297" i="3"/>
  <c r="AH296" i="3"/>
  <c r="AK295" i="3"/>
  <c r="AS294" i="3"/>
  <c r="AQ293" i="3"/>
  <c r="AT292" i="3"/>
  <c r="AD292" i="3"/>
  <c r="AG291" i="3"/>
  <c r="AJ290" i="3"/>
  <c r="AR289" i="3"/>
  <c r="AU288" i="3"/>
  <c r="AF287" i="3"/>
  <c r="AQ287" i="3"/>
  <c r="AF301" i="3"/>
  <c r="AI300" i="3"/>
  <c r="AP299" i="3"/>
  <c r="AH299" i="3"/>
  <c r="AS298" i="3"/>
  <c r="AN298" i="3"/>
  <c r="AH298" i="3"/>
  <c r="AC298" i="3"/>
  <c r="AQ297" i="3"/>
  <c r="AK297" i="3"/>
  <c r="AF297" i="3"/>
  <c r="AT296" i="3"/>
  <c r="AN296" i="3"/>
  <c r="AI296" i="3"/>
  <c r="AD296" i="3"/>
  <c r="AQ295" i="3"/>
  <c r="AL295" i="3"/>
  <c r="AG295" i="3"/>
  <c r="AT294" i="3"/>
  <c r="AO294" i="3"/>
  <c r="AJ294" i="3"/>
  <c r="AD294" i="3"/>
  <c r="AR293" i="3"/>
  <c r="AM293" i="3"/>
  <c r="AG293" i="3"/>
  <c r="AU292" i="3"/>
  <c r="AP292" i="3"/>
  <c r="AJ292" i="3"/>
  <c r="AE292" i="3"/>
  <c r="AS291" i="3"/>
  <c r="AM291" i="3"/>
  <c r="AH291" i="3"/>
  <c r="AC291" i="3"/>
  <c r="AP290" i="3"/>
  <c r="AK290" i="3"/>
  <c r="AF290" i="3"/>
  <c r="AS289" i="3"/>
  <c r="AC289" i="3"/>
  <c r="AF288" i="3"/>
  <c r="AU287" i="3"/>
  <c r="AO299" i="3"/>
  <c r="AG299" i="3"/>
  <c r="AR298" i="3"/>
  <c r="AG298" i="3"/>
  <c r="AJ297" i="3"/>
  <c r="AR296" i="3"/>
  <c r="AU295" i="3"/>
  <c r="AE295" i="3"/>
  <c r="AH294" i="3"/>
  <c r="AK293" i="3"/>
  <c r="AN292" i="3"/>
  <c r="AQ291" i="3"/>
  <c r="AT290" i="3"/>
  <c r="AD290" i="3"/>
  <c r="AG289" i="3"/>
  <c r="AJ288" i="3"/>
  <c r="AL287" i="3"/>
  <c r="AE216" i="3"/>
  <c r="AI216" i="3"/>
  <c r="AM216" i="3"/>
  <c r="AQ216" i="3"/>
  <c r="AU216" i="3"/>
  <c r="AF217" i="3"/>
  <c r="AJ217" i="3"/>
  <c r="AN217" i="3"/>
  <c r="AR217" i="3"/>
  <c r="AC218" i="3"/>
  <c r="AG218" i="3"/>
  <c r="AK218" i="3"/>
  <c r="AO218" i="3"/>
  <c r="AS218" i="3"/>
  <c r="AD219" i="3"/>
  <c r="AH219" i="3"/>
  <c r="AL219" i="3"/>
  <c r="AP219" i="3"/>
  <c r="AT219" i="3"/>
  <c r="AE220" i="3"/>
  <c r="AI220" i="3"/>
  <c r="AM220" i="3"/>
  <c r="AQ220" i="3"/>
  <c r="AU220" i="3"/>
  <c r="AF221" i="3"/>
  <c r="AJ221" i="3"/>
  <c r="AN221" i="3"/>
  <c r="AR221" i="3"/>
  <c r="AC222" i="3"/>
  <c r="AG222" i="3"/>
  <c r="AK222" i="3"/>
  <c r="AO222" i="3"/>
  <c r="AS222" i="3"/>
  <c r="AD223" i="3"/>
  <c r="AH223" i="3"/>
  <c r="AL223" i="3"/>
  <c r="AP223" i="3"/>
  <c r="AT223" i="3"/>
  <c r="AE224" i="3"/>
  <c r="AI224" i="3"/>
  <c r="AM224" i="3"/>
  <c r="AQ224" i="3"/>
  <c r="AU224" i="3"/>
  <c r="AF225" i="3"/>
  <c r="AJ225" i="3"/>
  <c r="AN225" i="3"/>
  <c r="AR225" i="3"/>
  <c r="AC226" i="3"/>
  <c r="AG226" i="3"/>
  <c r="AK226" i="3"/>
  <c r="AO226" i="3"/>
  <c r="AS226" i="3"/>
  <c r="AD227" i="3"/>
  <c r="AH227" i="3"/>
  <c r="AL227" i="3"/>
  <c r="AP227" i="3"/>
  <c r="AT227" i="3"/>
  <c r="AE228" i="3"/>
  <c r="AI228" i="3"/>
  <c r="AM228" i="3"/>
  <c r="AQ228" i="3"/>
  <c r="AU228" i="3"/>
  <c r="AF229" i="3"/>
  <c r="AJ229" i="3"/>
  <c r="AN229" i="3"/>
  <c r="AR229" i="3"/>
  <c r="AD215" i="3"/>
  <c r="AH215" i="3"/>
  <c r="AL215" i="3"/>
  <c r="AP215" i="3"/>
  <c r="AT215" i="3"/>
  <c r="AG216" i="3"/>
  <c r="AK216" i="3"/>
  <c r="AO216" i="3"/>
  <c r="AD217" i="3"/>
  <c r="AL217" i="3"/>
  <c r="AT217" i="3"/>
  <c r="AI218" i="3"/>
  <c r="AQ218" i="3"/>
  <c r="AF219" i="3"/>
  <c r="AN219" i="3"/>
  <c r="AC220" i="3"/>
  <c r="AK220" i="3"/>
  <c r="AS220" i="3"/>
  <c r="AF216" i="3"/>
  <c r="AJ216" i="3"/>
  <c r="AN216" i="3"/>
  <c r="AR216" i="3"/>
  <c r="AC217" i="3"/>
  <c r="AG217" i="3"/>
  <c r="AK217" i="3"/>
  <c r="AO217" i="3"/>
  <c r="AS217" i="3"/>
  <c r="AD218" i="3"/>
  <c r="AH218" i="3"/>
  <c r="AL218" i="3"/>
  <c r="AP218" i="3"/>
  <c r="AT218" i="3"/>
  <c r="AE219" i="3"/>
  <c r="AI219" i="3"/>
  <c r="AM219" i="3"/>
  <c r="AQ219" i="3"/>
  <c r="AU219" i="3"/>
  <c r="AF220" i="3"/>
  <c r="AJ220" i="3"/>
  <c r="AN220" i="3"/>
  <c r="AR220" i="3"/>
  <c r="AC221" i="3"/>
  <c r="AG221" i="3"/>
  <c r="AK221" i="3"/>
  <c r="AO221" i="3"/>
  <c r="AS221" i="3"/>
  <c r="AD222" i="3"/>
  <c r="AH222" i="3"/>
  <c r="AL222" i="3"/>
  <c r="AP222" i="3"/>
  <c r="AT222" i="3"/>
  <c r="AE223" i="3"/>
  <c r="AI223" i="3"/>
  <c r="AM223" i="3"/>
  <c r="AQ223" i="3"/>
  <c r="AU223" i="3"/>
  <c r="AF224" i="3"/>
  <c r="AJ224" i="3"/>
  <c r="AN224" i="3"/>
  <c r="AR224" i="3"/>
  <c r="AC225" i="3"/>
  <c r="AG225" i="3"/>
  <c r="AK225" i="3"/>
  <c r="AO225" i="3"/>
  <c r="AS225" i="3"/>
  <c r="AD226" i="3"/>
  <c r="AH226" i="3"/>
  <c r="AL226" i="3"/>
  <c r="AP226" i="3"/>
  <c r="AT226" i="3"/>
  <c r="AE227" i="3"/>
  <c r="AI227" i="3"/>
  <c r="AM227" i="3"/>
  <c r="AQ227" i="3"/>
  <c r="AU227" i="3"/>
  <c r="AF228" i="3"/>
  <c r="AJ228" i="3"/>
  <c r="AN228" i="3"/>
  <c r="AR228" i="3"/>
  <c r="AC229" i="3"/>
  <c r="AG229" i="3"/>
  <c r="AK229" i="3"/>
  <c r="AO229" i="3"/>
  <c r="AS229" i="3"/>
  <c r="AE215" i="3"/>
  <c r="AI215" i="3"/>
  <c r="AM215" i="3"/>
  <c r="AQ215" i="3"/>
  <c r="AU215" i="3"/>
  <c r="AC216" i="3"/>
  <c r="AS216" i="3"/>
  <c r="AH217" i="3"/>
  <c r="AP217" i="3"/>
  <c r="AE218" i="3"/>
  <c r="AM218" i="3"/>
  <c r="AU218" i="3"/>
  <c r="AJ219" i="3"/>
  <c r="AR219" i="3"/>
  <c r="AG220" i="3"/>
  <c r="AO220" i="3"/>
  <c r="AD221" i="3"/>
  <c r="AH221" i="3"/>
  <c r="AD216" i="3"/>
  <c r="AT216" i="3"/>
  <c r="AQ217" i="3"/>
  <c r="AN218" i="3"/>
  <c r="AK219" i="3"/>
  <c r="AH220" i="3"/>
  <c r="AE221" i="3"/>
  <c r="AP221" i="3"/>
  <c r="AE222" i="3"/>
  <c r="AM222" i="3"/>
  <c r="AU222" i="3"/>
  <c r="AJ223" i="3"/>
  <c r="AR223" i="3"/>
  <c r="AG224" i="3"/>
  <c r="AO224" i="3"/>
  <c r="AD225" i="3"/>
  <c r="AL225" i="3"/>
  <c r="AT225" i="3"/>
  <c r="AI226" i="3"/>
  <c r="AQ226" i="3"/>
  <c r="AF227" i="3"/>
  <c r="AN227" i="3"/>
  <c r="AC228" i="3"/>
  <c r="AK228" i="3"/>
  <c r="AS228" i="3"/>
  <c r="AH229" i="3"/>
  <c r="AP229" i="3"/>
  <c r="AF215" i="3"/>
  <c r="AN215" i="3"/>
  <c r="AC215" i="3"/>
  <c r="AH216" i="3"/>
  <c r="AE217" i="3"/>
  <c r="AU217" i="3"/>
  <c r="AR218" i="3"/>
  <c r="AO219" i="3"/>
  <c r="AL220" i="3"/>
  <c r="AI221" i="3"/>
  <c r="AQ221" i="3"/>
  <c r="AF222" i="3"/>
  <c r="AN222" i="3"/>
  <c r="AC223" i="3"/>
  <c r="AK223" i="3"/>
  <c r="AS223" i="3"/>
  <c r="AH224" i="3"/>
  <c r="AP224" i="3"/>
  <c r="AE225" i="3"/>
  <c r="AM225" i="3"/>
  <c r="AU225" i="3"/>
  <c r="AJ226" i="3"/>
  <c r="AR226" i="3"/>
  <c r="AG227" i="3"/>
  <c r="AO227" i="3"/>
  <c r="AD228" i="3"/>
  <c r="AL228" i="3"/>
  <c r="AT228" i="3"/>
  <c r="AI229" i="3"/>
  <c r="AQ229" i="3"/>
  <c r="AG215" i="3"/>
  <c r="AO215" i="3"/>
  <c r="AL216" i="3"/>
  <c r="AI217" i="3"/>
  <c r="AF218" i="3"/>
  <c r="AC219" i="3"/>
  <c r="AS219" i="3"/>
  <c r="AP220" i="3"/>
  <c r="AL221" i="3"/>
  <c r="AT221" i="3"/>
  <c r="AI222" i="3"/>
  <c r="AQ222" i="3"/>
  <c r="AF223" i="3"/>
  <c r="AN223" i="3"/>
  <c r="AC224" i="3"/>
  <c r="AK224" i="3"/>
  <c r="AS224" i="3"/>
  <c r="AH225" i="3"/>
  <c r="AP225" i="3"/>
  <c r="AE226" i="3"/>
  <c r="AM226" i="3"/>
  <c r="AU226" i="3"/>
  <c r="AJ227" i="3"/>
  <c r="AR227" i="3"/>
  <c r="AG228" i="3"/>
  <c r="AO228" i="3"/>
  <c r="AD229" i="3"/>
  <c r="AL229" i="3"/>
  <c r="AT229" i="3"/>
  <c r="AJ215" i="3"/>
  <c r="AR215" i="3"/>
  <c r="AP216" i="3"/>
  <c r="AM217" i="3"/>
  <c r="AJ218" i="3"/>
  <c r="AG219" i="3"/>
  <c r="AD220" i="3"/>
  <c r="AT220" i="3"/>
  <c r="AM221" i="3"/>
  <c r="AU221" i="3"/>
  <c r="AJ222" i="3"/>
  <c r="AR222" i="3"/>
  <c r="AG223" i="3"/>
  <c r="AO223" i="3"/>
  <c r="AD224" i="3"/>
  <c r="AL224" i="3"/>
  <c r="AT224" i="3"/>
  <c r="AI225" i="3"/>
  <c r="AQ225" i="3"/>
  <c r="AF226" i="3"/>
  <c r="AN226" i="3"/>
  <c r="AC227" i="3"/>
  <c r="AK227" i="3"/>
  <c r="AS227" i="3"/>
  <c r="AH228" i="3"/>
  <c r="AP228" i="3"/>
  <c r="AE229" i="3"/>
  <c r="AM229" i="3"/>
  <c r="AU229" i="3"/>
  <c r="AK215" i="3"/>
  <c r="AS215" i="3"/>
  <c r="AG263" i="3"/>
  <c r="AK263" i="3"/>
  <c r="AO263" i="3"/>
  <c r="AS263" i="3"/>
  <c r="AE264" i="3"/>
  <c r="AI264" i="3"/>
  <c r="AM264" i="3"/>
  <c r="AQ264" i="3"/>
  <c r="AU264" i="3"/>
  <c r="AG265" i="3"/>
  <c r="AK265" i="3"/>
  <c r="AO265" i="3"/>
  <c r="AS265" i="3"/>
  <c r="AE266" i="3"/>
  <c r="AD263" i="3"/>
  <c r="AI263" i="3"/>
  <c r="AN263" i="3"/>
  <c r="AT263" i="3"/>
  <c r="AG264" i="3"/>
  <c r="AL264" i="3"/>
  <c r="AR264" i="3"/>
  <c r="AE265" i="3"/>
  <c r="AJ265" i="3"/>
  <c r="AP265" i="3"/>
  <c r="AU265" i="3"/>
  <c r="AH266" i="3"/>
  <c r="AL266" i="3"/>
  <c r="AP266" i="3"/>
  <c r="AT266" i="3"/>
  <c r="AF267" i="3"/>
  <c r="AJ267" i="3"/>
  <c r="AN267" i="3"/>
  <c r="AR267" i="3"/>
  <c r="AD268" i="3"/>
  <c r="AH268" i="3"/>
  <c r="AL268" i="3"/>
  <c r="AP268" i="3"/>
  <c r="AT268" i="3"/>
  <c r="AF269" i="3"/>
  <c r="AJ269" i="3"/>
  <c r="AN269" i="3"/>
  <c r="AR269" i="3"/>
  <c r="AD270" i="3"/>
  <c r="AH270" i="3"/>
  <c r="AL270" i="3"/>
  <c r="AP270" i="3"/>
  <c r="AT270" i="3"/>
  <c r="AF271" i="3"/>
  <c r="AJ271" i="3"/>
  <c r="AN271" i="3"/>
  <c r="AR271" i="3"/>
  <c r="AD272" i="3"/>
  <c r="AH272" i="3"/>
  <c r="AE263" i="3"/>
  <c r="AJ263" i="3"/>
  <c r="AP263" i="3"/>
  <c r="AU263" i="3"/>
  <c r="AH264" i="3"/>
  <c r="AN264" i="3"/>
  <c r="AS264" i="3"/>
  <c r="AF265" i="3"/>
  <c r="AL265" i="3"/>
  <c r="AQ265" i="3"/>
  <c r="AD266" i="3"/>
  <c r="AI266" i="3"/>
  <c r="AM266" i="3"/>
  <c r="AQ266" i="3"/>
  <c r="AU266" i="3"/>
  <c r="AG267" i="3"/>
  <c r="AK267" i="3"/>
  <c r="AO267" i="3"/>
  <c r="AS267" i="3"/>
  <c r="AE268" i="3"/>
  <c r="AI268" i="3"/>
  <c r="AM268" i="3"/>
  <c r="AQ268" i="3"/>
  <c r="AU268" i="3"/>
  <c r="AG269" i="3"/>
  <c r="AK269" i="3"/>
  <c r="AO269" i="3"/>
  <c r="AS269" i="3"/>
  <c r="AE270" i="3"/>
  <c r="AI270" i="3"/>
  <c r="AM270" i="3"/>
  <c r="AQ270" i="3"/>
  <c r="AU270" i="3"/>
  <c r="AG271" i="3"/>
  <c r="AK271" i="3"/>
  <c r="AO271" i="3"/>
  <c r="AS271" i="3"/>
  <c r="AE272" i="3"/>
  <c r="AI272" i="3"/>
  <c r="AM272" i="3"/>
  <c r="AQ272" i="3"/>
  <c r="AU272" i="3"/>
  <c r="AG273" i="3"/>
  <c r="AF263" i="3"/>
  <c r="AL263" i="3"/>
  <c r="AQ263" i="3"/>
  <c r="AD264" i="3"/>
  <c r="AJ264" i="3"/>
  <c r="AO264" i="3"/>
  <c r="AT264" i="3"/>
  <c r="AH265" i="3"/>
  <c r="AM265" i="3"/>
  <c r="AR265" i="3"/>
  <c r="AF266" i="3"/>
  <c r="AJ266" i="3"/>
  <c r="AN266" i="3"/>
  <c r="AR266" i="3"/>
  <c r="AD267" i="3"/>
  <c r="AH267" i="3"/>
  <c r="AL267" i="3"/>
  <c r="AP267" i="3"/>
  <c r="AT267" i="3"/>
  <c r="AF268" i="3"/>
  <c r="AJ268" i="3"/>
  <c r="AN268" i="3"/>
  <c r="AR268" i="3"/>
  <c r="AD269" i="3"/>
  <c r="AH269" i="3"/>
  <c r="AL269" i="3"/>
  <c r="AP269" i="3"/>
  <c r="AT269" i="3"/>
  <c r="AF270" i="3"/>
  <c r="AJ270" i="3"/>
  <c r="AN270" i="3"/>
  <c r="AR270" i="3"/>
  <c r="AD271" i="3"/>
  <c r="AH271" i="3"/>
  <c r="AL271" i="3"/>
  <c r="AP271" i="3"/>
  <c r="AT271" i="3"/>
  <c r="AF272" i="3"/>
  <c r="AJ272" i="3"/>
  <c r="AN272" i="3"/>
  <c r="AR272" i="3"/>
  <c r="AD273" i="3"/>
  <c r="AH273" i="3"/>
  <c r="AF264" i="3"/>
  <c r="AI265" i="3"/>
  <c r="AK266" i="3"/>
  <c r="AI267" i="3"/>
  <c r="AG268" i="3"/>
  <c r="AE269" i="3"/>
  <c r="AU269" i="3"/>
  <c r="AS270" i="3"/>
  <c r="AQ271" i="3"/>
  <c r="AL272" i="3"/>
  <c r="AT272" i="3"/>
  <c r="AJ273" i="3"/>
  <c r="AN273" i="3"/>
  <c r="AR273" i="3"/>
  <c r="AD274" i="3"/>
  <c r="AH274" i="3"/>
  <c r="AL274" i="3"/>
  <c r="AP274" i="3"/>
  <c r="AT274" i="3"/>
  <c r="AF275" i="3"/>
  <c r="AJ275" i="3"/>
  <c r="AN275" i="3"/>
  <c r="AR275" i="3"/>
  <c r="AD276" i="3"/>
  <c r="AH276" i="3"/>
  <c r="AL276" i="3"/>
  <c r="AP276" i="3"/>
  <c r="AT276" i="3"/>
  <c r="AF277" i="3"/>
  <c r="AJ277" i="3"/>
  <c r="AN277" i="3"/>
  <c r="AR277" i="3"/>
  <c r="AC264" i="3"/>
  <c r="AC268" i="3"/>
  <c r="AC272" i="3"/>
  <c r="AC276" i="3"/>
  <c r="AD265" i="3"/>
  <c r="AE267" i="3"/>
  <c r="AQ269" i="3"/>
  <c r="AS272" i="3"/>
  <c r="AQ273" i="3"/>
  <c r="AG274" i="3"/>
  <c r="AS274" i="3"/>
  <c r="AM275" i="3"/>
  <c r="AK276" i="3"/>
  <c r="AE277" i="3"/>
  <c r="AQ277" i="3"/>
  <c r="AC267" i="3"/>
  <c r="AH263" i="3"/>
  <c r="AK264" i="3"/>
  <c r="AN265" i="3"/>
  <c r="AO266" i="3"/>
  <c r="AM267" i="3"/>
  <c r="AK268" i="3"/>
  <c r="AI269" i="3"/>
  <c r="AG270" i="3"/>
  <c r="AE271" i="3"/>
  <c r="AU271" i="3"/>
  <c r="AO272" i="3"/>
  <c r="AE273" i="3"/>
  <c r="AK273" i="3"/>
  <c r="AO273" i="3"/>
  <c r="AS273" i="3"/>
  <c r="AE274" i="3"/>
  <c r="AI274" i="3"/>
  <c r="AM274" i="3"/>
  <c r="AQ274" i="3"/>
  <c r="AU274" i="3"/>
  <c r="AG275" i="3"/>
  <c r="AK275" i="3"/>
  <c r="AO275" i="3"/>
  <c r="AS275" i="3"/>
  <c r="AE276" i="3"/>
  <c r="AI276" i="3"/>
  <c r="AM276" i="3"/>
  <c r="AQ276" i="3"/>
  <c r="AU276" i="3"/>
  <c r="AG277" i="3"/>
  <c r="AK277" i="3"/>
  <c r="AO277" i="3"/>
  <c r="AS277" i="3"/>
  <c r="AC265" i="3"/>
  <c r="AC269" i="3"/>
  <c r="AC273" i="3"/>
  <c r="AC277" i="3"/>
  <c r="AR263" i="3"/>
  <c r="AU267" i="3"/>
  <c r="AO270" i="3"/>
  <c r="AK272" i="3"/>
  <c r="AM273" i="3"/>
  <c r="AK274" i="3"/>
  <c r="AE275" i="3"/>
  <c r="AQ275" i="3"/>
  <c r="AG276" i="3"/>
  <c r="AS276" i="3"/>
  <c r="AM277" i="3"/>
  <c r="AC271" i="3"/>
  <c r="AM263" i="3"/>
  <c r="AP264" i="3"/>
  <c r="AT265" i="3"/>
  <c r="AS266" i="3"/>
  <c r="AQ267" i="3"/>
  <c r="AO268" i="3"/>
  <c r="AM269" i="3"/>
  <c r="AK270" i="3"/>
  <c r="AI271" i="3"/>
  <c r="AG272" i="3"/>
  <c r="AP272" i="3"/>
  <c r="AF273" i="3"/>
  <c r="AL273" i="3"/>
  <c r="AP273" i="3"/>
  <c r="AT273" i="3"/>
  <c r="AF274" i="3"/>
  <c r="AJ274" i="3"/>
  <c r="AN274" i="3"/>
  <c r="AR274" i="3"/>
  <c r="AD275" i="3"/>
  <c r="AH275" i="3"/>
  <c r="AL275" i="3"/>
  <c r="AP275" i="3"/>
  <c r="AT275" i="3"/>
  <c r="AF276" i="3"/>
  <c r="AJ276" i="3"/>
  <c r="AN276" i="3"/>
  <c r="AR276" i="3"/>
  <c r="AD277" i="3"/>
  <c r="AH277" i="3"/>
  <c r="AL277" i="3"/>
  <c r="AP277" i="3"/>
  <c r="AT277" i="3"/>
  <c r="AC266" i="3"/>
  <c r="AC270" i="3"/>
  <c r="AC274" i="3"/>
  <c r="AC263" i="3"/>
  <c r="AG266" i="3"/>
  <c r="AS268" i="3"/>
  <c r="AM271" i="3"/>
  <c r="AI273" i="3"/>
  <c r="AU273" i="3"/>
  <c r="AO274" i="3"/>
  <c r="AI275" i="3"/>
  <c r="AU275" i="3"/>
  <c r="AO276" i="3"/>
  <c r="AI277" i="3"/>
  <c r="AU277" i="3"/>
  <c r="AC275" i="3"/>
  <c r="M38" i="3"/>
  <c r="M43" i="3" s="1"/>
  <c r="F35" i="3"/>
  <c r="M31" i="3" s="1"/>
  <c r="M32" i="3" s="1"/>
  <c r="AL247" i="3"/>
  <c r="AR247" i="3"/>
  <c r="AM242" i="3"/>
  <c r="AI242" i="3"/>
  <c r="AO249" i="3"/>
  <c r="AR244" i="3"/>
  <c r="AG246" i="3"/>
  <c r="AT251" i="3"/>
  <c r="AE241" i="3"/>
  <c r="AR254" i="3"/>
  <c r="AF249" i="3"/>
  <c r="AS252" i="3"/>
  <c r="AG251" i="3"/>
  <c r="AO246" i="3"/>
  <c r="AI243" i="3"/>
  <c r="AT253" i="3"/>
  <c r="AF253" i="3"/>
  <c r="AL254" i="3"/>
  <c r="AR248" i="3"/>
  <c r="AK251" i="3"/>
  <c r="AU249" i="3"/>
  <c r="AF251" i="3"/>
  <c r="AS254" i="3"/>
  <c r="AU244" i="3"/>
  <c r="AT242" i="3"/>
  <c r="AM254" i="3"/>
  <c r="AL248" i="3"/>
  <c r="AU253" i="3"/>
  <c r="AJ253" i="3"/>
  <c r="AS244" i="3"/>
  <c r="AT252" i="3"/>
  <c r="AF252" i="3"/>
  <c r="AO240" i="3"/>
  <c r="AF240" i="3"/>
  <c r="AS248" i="3"/>
  <c r="AI240" i="3"/>
  <c r="AT240" i="3"/>
  <c r="AU242" i="3"/>
  <c r="AQ250" i="3"/>
  <c r="AR240" i="3"/>
  <c r="AM247" i="3"/>
  <c r="AG245" i="3"/>
  <c r="AJ248" i="3"/>
  <c r="AE246" i="3"/>
  <c r="AK250" i="3"/>
  <c r="AU247" i="3"/>
  <c r="AE243" i="3"/>
  <c r="AC243" i="3"/>
  <c r="AS249" i="3"/>
  <c r="AE249" i="3"/>
  <c r="AM244" i="3"/>
  <c r="AI246" i="3"/>
  <c r="AL249" i="3"/>
  <c r="AG240" i="3"/>
  <c r="AI250" i="3"/>
  <c r="AG248" i="3"/>
  <c r="AU246" i="3"/>
  <c r="AM249" i="3"/>
  <c r="AC242" i="3"/>
  <c r="AH248" i="3"/>
  <c r="AG254" i="3"/>
  <c r="AT241" i="3"/>
  <c r="AC249" i="3"/>
  <c r="AK240" i="3"/>
  <c r="AE240" i="3"/>
  <c r="AU251" i="3"/>
  <c r="AJ242" i="3"/>
  <c r="AH244" i="3"/>
  <c r="AH243" i="3"/>
  <c r="AJ244" i="3"/>
  <c r="AP246" i="3"/>
  <c r="AK249" i="3"/>
  <c r="AI245" i="3"/>
  <c r="AQ248" i="3"/>
  <c r="AD240" i="3"/>
  <c r="AC246" i="3"/>
  <c r="AE242" i="3"/>
  <c r="AS242" i="3"/>
  <c r="AH246" i="3"/>
  <c r="AN251" i="3"/>
  <c r="AH240" i="3"/>
  <c r="AO253" i="3"/>
  <c r="AH242" i="3"/>
  <c r="AF243" i="3"/>
  <c r="AK248" i="3"/>
  <c r="AQ243" i="3"/>
  <c r="AF254" i="3"/>
  <c r="AH254" i="3"/>
  <c r="AD251" i="3"/>
  <c r="AJ251" i="3"/>
  <c r="AE253" i="3"/>
  <c r="AT244" i="3"/>
  <c r="AS253" i="3"/>
  <c r="AS250" i="3"/>
  <c r="AI249" i="3"/>
  <c r="AJ240" i="3"/>
  <c r="AF250" i="3"/>
  <c r="AN244" i="3"/>
  <c r="AH249" i="3"/>
  <c r="AN243" i="3"/>
  <c r="AJ247" i="3"/>
  <c r="AQ249" i="3"/>
  <c r="AM241" i="3"/>
  <c r="AK252" i="3"/>
  <c r="AF247" i="3"/>
  <c r="AG247" i="3"/>
  <c r="AH252" i="3"/>
  <c r="AL241" i="3"/>
  <c r="AP242" i="3"/>
  <c r="AH241" i="3"/>
  <c r="AJ246" i="3"/>
  <c r="AG253" i="3"/>
  <c r="AN245" i="3"/>
  <c r="AD252" i="3"/>
  <c r="AM240" i="3"/>
  <c r="AR245" i="3"/>
  <c r="AE254" i="3"/>
  <c r="AN241" i="3"/>
  <c r="AP251" i="3"/>
  <c r="AE247" i="3"/>
  <c r="AO248" i="3"/>
  <c r="AK244" i="3"/>
  <c r="AU254" i="3"/>
  <c r="AR252" i="3"/>
  <c r="AL250" i="3"/>
  <c r="AC251" i="3"/>
  <c r="AC250" i="3"/>
  <c r="AT243" i="3"/>
  <c r="AE251" i="3"/>
  <c r="AK253" i="3"/>
  <c r="AU252" i="3"/>
  <c r="AC253" i="3"/>
  <c r="AM251" i="3"/>
  <c r="AL244" i="3"/>
  <c r="AU241" i="3"/>
  <c r="AT248" i="3"/>
  <c r="AD248" i="3"/>
  <c r="AG243" i="3"/>
  <c r="AS247" i="3"/>
  <c r="AP248" i="3"/>
  <c r="AK247" i="3"/>
  <c r="AT250" i="3"/>
  <c r="AM245" i="3"/>
  <c r="AT247" i="3"/>
  <c r="AL240" i="3"/>
  <c r="AR243" i="3"/>
  <c r="AR253" i="3"/>
  <c r="AF242" i="3"/>
  <c r="AF241" i="3"/>
  <c r="AQ251" i="3"/>
  <c r="AP245" i="3"/>
  <c r="AP253" i="3"/>
  <c r="AF244" i="3"/>
  <c r="AO241" i="3"/>
  <c r="AI241" i="3"/>
  <c r="AN254" i="3"/>
  <c r="AN252" i="3"/>
  <c r="AQ253" i="3"/>
  <c r="AM250" i="3"/>
  <c r="AP244" i="3"/>
  <c r="AT254" i="3"/>
  <c r="AR246" i="3"/>
  <c r="AG241" i="3"/>
  <c r="AD241" i="3"/>
  <c r="AH245" i="3"/>
  <c r="AS245" i="3"/>
  <c r="AJ250" i="3"/>
  <c r="AL252" i="3"/>
  <c r="AH251" i="3"/>
  <c r="AE248" i="3"/>
  <c r="AO250" i="3"/>
  <c r="AE252" i="3"/>
  <c r="AU240" i="3"/>
  <c r="AT249" i="3"/>
  <c r="AP254" i="3"/>
  <c r="AS241" i="3"/>
  <c r="AC245" i="3"/>
  <c r="AI244" i="3"/>
  <c r="AS243" i="3"/>
  <c r="AQ242" i="3"/>
  <c r="AL246" i="3"/>
  <c r="AI253" i="3"/>
  <c r="AD254" i="3"/>
  <c r="AO245" i="3"/>
  <c r="AE244" i="3"/>
  <c r="AN248" i="3"/>
  <c r="AP243" i="3"/>
  <c r="AI252" i="3"/>
  <c r="AT245" i="3"/>
  <c r="AJ254" i="3"/>
  <c r="AR250" i="3"/>
  <c r="AU248" i="3"/>
  <c r="AI247" i="3"/>
  <c r="AQ240" i="3"/>
  <c r="AO243" i="3"/>
  <c r="AG242" i="3"/>
  <c r="AQ241" i="3"/>
  <c r="AC244" i="3"/>
  <c r="AP250" i="3"/>
  <c r="AO252" i="3"/>
  <c r="AM252" i="3"/>
  <c r="AK242" i="3"/>
  <c r="AN253" i="3"/>
  <c r="AJ243" i="3"/>
  <c r="AN247" i="3"/>
  <c r="AC248" i="3"/>
  <c r="AO247" i="3"/>
  <c r="AD244" i="3"/>
  <c r="AP247" i="3"/>
  <c r="AF245" i="3"/>
  <c r="AO254" i="3"/>
  <c r="AK243" i="3"/>
  <c r="AK241" i="3"/>
  <c r="AF246" i="3"/>
  <c r="AQ247" i="3"/>
  <c r="AN242" i="3"/>
  <c r="AD249" i="3"/>
  <c r="AK254" i="3"/>
  <c r="AG250" i="3"/>
  <c r="AE250" i="3"/>
  <c r="AP240" i="3"/>
  <c r="AR251" i="3"/>
  <c r="AO244" i="3"/>
  <c r="AD246" i="3"/>
  <c r="AT246" i="3"/>
  <c r="AL245" i="3"/>
  <c r="AD247" i="3"/>
  <c r="AL251" i="3"/>
  <c r="AS240" i="3"/>
  <c r="AH253" i="3"/>
  <c r="AD250" i="3"/>
  <c r="AH250" i="3"/>
  <c r="AQ254" i="3"/>
  <c r="AH247" i="3"/>
  <c r="AK246" i="3"/>
  <c r="AG244" i="3"/>
  <c r="AN250" i="3"/>
  <c r="AN249" i="3"/>
  <c r="AD243" i="3"/>
  <c r="AK245" i="3"/>
  <c r="AM253" i="3"/>
  <c r="AQ252" i="3"/>
  <c r="AM248" i="3"/>
  <c r="AU245" i="3"/>
  <c r="AC240" i="3"/>
  <c r="AJ252" i="3"/>
  <c r="AD242" i="3"/>
  <c r="AE245" i="3"/>
  <c r="AC247" i="3"/>
  <c r="AJ245" i="3"/>
  <c r="AO242" i="3"/>
  <c r="AC254" i="3"/>
  <c r="AP252" i="3"/>
  <c r="AG249" i="3"/>
  <c r="AP249" i="3"/>
  <c r="AN240" i="3"/>
  <c r="AM243" i="3"/>
  <c r="AL253" i="3"/>
  <c r="AL243" i="3"/>
  <c r="AC241" i="3"/>
  <c r="AQ244" i="3"/>
  <c r="AC252" i="3"/>
  <c r="AL242" i="3"/>
  <c r="AM246" i="3"/>
  <c r="AD245" i="3"/>
  <c r="AI251" i="3"/>
  <c r="AU250" i="3"/>
  <c r="AR242" i="3"/>
  <c r="AQ246" i="3"/>
  <c r="AI254" i="3"/>
  <c r="AJ241" i="3"/>
  <c r="AP241" i="3"/>
  <c r="AR249" i="3"/>
  <c r="AD253" i="3"/>
  <c r="AN246" i="3"/>
  <c r="AR241" i="3"/>
  <c r="AG252" i="3"/>
  <c r="AU243" i="3"/>
  <c r="AO251" i="3"/>
  <c r="AF248" i="3"/>
  <c r="AI248" i="3"/>
  <c r="AJ249" i="3"/>
  <c r="AS246" i="3"/>
  <c r="AQ245" i="3"/>
  <c r="AS251" i="3"/>
  <c r="I29" i="2"/>
  <c r="I30" i="2"/>
  <c r="I21" i="2"/>
  <c r="I26" i="2"/>
  <c r="I24" i="2"/>
  <c r="I27" i="2"/>
  <c r="I23" i="2"/>
  <c r="I25" i="2"/>
  <c r="I20" i="2"/>
  <c r="I19" i="2" s="1"/>
  <c r="I28" i="2"/>
  <c r="I22" i="2"/>
  <c r="I53" i="2"/>
  <c r="I52" i="2"/>
  <c r="I51" i="2"/>
  <c r="G50" i="3" l="1"/>
  <c r="G51" i="3" s="1"/>
  <c r="L55" i="2" l="1"/>
  <c r="G52" i="3"/>
  <c r="L57" i="2" s="1"/>
  <c r="L58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Tim Verplanken</author>
  </authors>
  <commentList>
    <comment ref="D1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Tim Verplanken:</t>
        </r>
        <r>
          <rPr>
            <sz val="9"/>
            <color indexed="81"/>
            <rFont val="Tahoma"/>
            <family val="2"/>
          </rPr>
          <t xml:space="preserve">
testresultaten uit tv13011501, tv13011501 en tv12121201.
Voor de reeks 490 geanodiseerd kan dit hoger liggen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Tim Verplanken</author>
  </authors>
  <commentList>
    <comment ref="F32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Tim Verplanken:</t>
        </r>
        <r>
          <rPr>
            <sz val="9"/>
            <color indexed="81"/>
            <rFont val="Tahoma"/>
            <family val="2"/>
          </rPr>
          <t xml:space="preserve">
vereenvoudiging: zwaartepunt in het midden van de profieldiepte D</t>
        </r>
      </text>
    </comment>
    <comment ref="F33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Tim Verplanken:</t>
        </r>
        <r>
          <rPr>
            <sz val="9"/>
            <color indexed="81"/>
            <rFont val="Tahoma"/>
            <family val="2"/>
          </rPr>
          <t xml:space="preserve">
vereenvoudiging: zwaartepunt in het midden van de profieldiepte D</t>
        </r>
      </text>
    </comment>
  </commentList>
</comments>
</file>

<file path=xl/sharedStrings.xml><?xml version="1.0" encoding="utf-8"?>
<sst xmlns="http://schemas.openxmlformats.org/spreadsheetml/2006/main" count="446" uniqueCount="253">
  <si>
    <t>G</t>
  </si>
  <si>
    <t>2600-1</t>
  </si>
  <si>
    <t>2600-1B</t>
  </si>
  <si>
    <t>2600-4</t>
  </si>
  <si>
    <t>2600-5</t>
  </si>
  <si>
    <t>2600-6</t>
  </si>
  <si>
    <t>2600-7</t>
  </si>
  <si>
    <t>2600-8</t>
  </si>
  <si>
    <t>Pivot</t>
  </si>
  <si>
    <t>490-4J</t>
  </si>
  <si>
    <t>490-5</t>
  </si>
  <si>
    <t>490-5F</t>
  </si>
  <si>
    <t>490-7C</t>
  </si>
  <si>
    <t>490-82</t>
  </si>
  <si>
    <t>490-88</t>
  </si>
  <si>
    <t>490-88B</t>
  </si>
  <si>
    <t>490-96B</t>
  </si>
  <si>
    <t>490-97B</t>
  </si>
  <si>
    <t>490-100</t>
  </si>
  <si>
    <t>490-106</t>
  </si>
  <si>
    <t>490-110B</t>
  </si>
  <si>
    <t>490-111</t>
  </si>
  <si>
    <t>490-112</t>
  </si>
  <si>
    <t>490-113</t>
  </si>
  <si>
    <t>490-115</t>
  </si>
  <si>
    <t>490-116</t>
  </si>
  <si>
    <t>490-119</t>
  </si>
  <si>
    <t>490-120</t>
  </si>
  <si>
    <t>490-132</t>
  </si>
  <si>
    <t>490-136</t>
  </si>
  <si>
    <t>490-136B</t>
  </si>
  <si>
    <t>490-138</t>
  </si>
  <si>
    <t>490-141</t>
  </si>
  <si>
    <t>490-142</t>
  </si>
  <si>
    <t>490-144</t>
  </si>
  <si>
    <t>490-158</t>
  </si>
  <si>
    <t>490-160</t>
  </si>
  <si>
    <t>490-163</t>
  </si>
  <si>
    <t>490-163B</t>
  </si>
  <si>
    <t>490-165</t>
  </si>
  <si>
    <t>490-167</t>
  </si>
  <si>
    <t>490-168</t>
  </si>
  <si>
    <t>490-169E</t>
  </si>
  <si>
    <t>490-171</t>
  </si>
  <si>
    <t>490-172</t>
  </si>
  <si>
    <t>490-175</t>
  </si>
  <si>
    <t>490-180</t>
  </si>
  <si>
    <t>490-181</t>
  </si>
  <si>
    <t>490-182</t>
  </si>
  <si>
    <t>490-184</t>
  </si>
  <si>
    <t>490-187</t>
  </si>
  <si>
    <t>490-189</t>
  </si>
  <si>
    <t>490-190</t>
  </si>
  <si>
    <t>490-191</t>
  </si>
  <si>
    <t>Fb</t>
  </si>
  <si>
    <t>Fh</t>
  </si>
  <si>
    <t>Profile specification</t>
  </si>
  <si>
    <t>Weight vent Profile</t>
  </si>
  <si>
    <t>kg/m</t>
  </si>
  <si>
    <t>Weight intermediate profile</t>
  </si>
  <si>
    <t>Profile depth</t>
  </si>
  <si>
    <t>mm</t>
  </si>
  <si>
    <t>Glass specification</t>
  </si>
  <si>
    <t>thickness</t>
  </si>
  <si>
    <t>outside</t>
  </si>
  <si>
    <t>middle</t>
  </si>
  <si>
    <t>inside</t>
  </si>
  <si>
    <t>gap 1</t>
  </si>
  <si>
    <t>gap 2</t>
  </si>
  <si>
    <t xml:space="preserve">outside </t>
  </si>
  <si>
    <t xml:space="preserve">middle </t>
  </si>
  <si>
    <t xml:space="preserve">inside </t>
  </si>
  <si>
    <t>vent height</t>
  </si>
  <si>
    <t>vent width</t>
  </si>
  <si>
    <t>Glass height</t>
  </si>
  <si>
    <t>Glass width</t>
  </si>
  <si>
    <t>Used Pivot</t>
  </si>
  <si>
    <t>Window specification</t>
  </si>
  <si>
    <t>berekening gegevens glasplaat</t>
  </si>
  <si>
    <t>Aantal glasplaten</t>
  </si>
  <si>
    <t>gewicht glasplaat</t>
  </si>
  <si>
    <t>kg/m²</t>
  </si>
  <si>
    <t>Glasplaten</t>
  </si>
  <si>
    <t>Gap</t>
  </si>
  <si>
    <t>SRZ1</t>
  </si>
  <si>
    <t>SRZ2</t>
  </si>
  <si>
    <t>Zwaartepunt glasplaat</t>
  </si>
  <si>
    <t>Dg</t>
  </si>
  <si>
    <t>positie in glas (van buiten)</t>
  </si>
  <si>
    <t>D</t>
  </si>
  <si>
    <t>glasplaat midden?</t>
  </si>
  <si>
    <t>glasplaat binnen?</t>
  </si>
  <si>
    <t>Gewichten</t>
  </si>
  <si>
    <t>Gewicht Vleugel</t>
  </si>
  <si>
    <t>kg</t>
  </si>
  <si>
    <t>gegevens in meter</t>
  </si>
  <si>
    <t>vleugelhoogte</t>
  </si>
  <si>
    <t>vleugelbreedte</t>
  </si>
  <si>
    <t>m</t>
  </si>
  <si>
    <t>profieldiepte</t>
  </si>
  <si>
    <t>zwaartepunt glas (van buiten)</t>
  </si>
  <si>
    <t>MgZ</t>
  </si>
  <si>
    <t>zwaartepunt glas(van buiten)</t>
  </si>
  <si>
    <t>Fg</t>
  </si>
  <si>
    <t>Gewicht glas</t>
  </si>
  <si>
    <t>glass height</t>
  </si>
  <si>
    <t>glass width</t>
  </si>
  <si>
    <t>Gewicht Vleugelprofiel</t>
  </si>
  <si>
    <t>Pivot specification</t>
  </si>
  <si>
    <t>Gebruikte Pivot</t>
  </si>
  <si>
    <t>afstand tot draaipunt</t>
  </si>
  <si>
    <t>afstand tot Draaipunt</t>
  </si>
  <si>
    <t>zwaartepunt vleugel</t>
  </si>
  <si>
    <t>zwaartepunt  wisselprofiel</t>
  </si>
  <si>
    <t>Gewicht wisselprofiel</t>
  </si>
  <si>
    <t>Gewicht Wisselprofiel</t>
  </si>
  <si>
    <t>zwaartepunt vleugelprofiel</t>
  </si>
  <si>
    <t>Berekening  specifiek raam</t>
  </si>
  <si>
    <t>zwaartepunt + draaipunt</t>
  </si>
  <si>
    <t>egZ</t>
  </si>
  <si>
    <t>evlZ</t>
  </si>
  <si>
    <t>ewZ</t>
  </si>
  <si>
    <t>eZ</t>
  </si>
  <si>
    <t>M</t>
  </si>
  <si>
    <t>eg+G</t>
  </si>
  <si>
    <t>Berekening Bedieningskracht</t>
  </si>
  <si>
    <t>moment rond draaipunt</t>
  </si>
  <si>
    <t>gegevens in N</t>
  </si>
  <si>
    <t>gewicht glas</t>
  </si>
  <si>
    <t>N</t>
  </si>
  <si>
    <t>gewicht vleugelprofiel</t>
  </si>
  <si>
    <t>gewicht wisselprofiel</t>
  </si>
  <si>
    <t>F</t>
  </si>
  <si>
    <t>totaalgewicht vleugel</t>
  </si>
  <si>
    <t>Nm</t>
  </si>
  <si>
    <t>Fhandle</t>
  </si>
  <si>
    <t>bedieningskracht op greep</t>
  </si>
  <si>
    <t>available brakingforce</t>
  </si>
  <si>
    <t>unit</t>
  </si>
  <si>
    <t>Stay open</t>
  </si>
  <si>
    <t>kan vleugel opengehouden worden?</t>
  </si>
  <si>
    <t>Berekening matrix</t>
  </si>
  <si>
    <t>Glasgewicht</t>
  </si>
  <si>
    <t>(Fh-glashoogte)</t>
  </si>
  <si>
    <t>Gewicht vleugelprofiel</t>
  </si>
  <si>
    <t>Fg/m²</t>
  </si>
  <si>
    <t>gewicht glas per m²</t>
  </si>
  <si>
    <t>N/m²</t>
  </si>
  <si>
    <t>gewicht wisselprofiel per m²</t>
  </si>
  <si>
    <t>N/m</t>
  </si>
  <si>
    <t>gewicht vleugelprofiel per m</t>
  </si>
  <si>
    <t>Zwaartepunt vleugel in Z (samengesteld)</t>
  </si>
  <si>
    <t>Moment gewicht rond draaipunt</t>
  </si>
  <si>
    <t>Opengehouden door Rem</t>
  </si>
  <si>
    <t>beschikbare remkracht/pivot</t>
  </si>
  <si>
    <t>Bedieningskracht op greep - Zonder opgespannen rem</t>
  </si>
  <si>
    <t>OR</t>
  </si>
  <si>
    <t>Input</t>
  </si>
  <si>
    <t>specific window calculation</t>
  </si>
  <si>
    <t>Glass weight</t>
  </si>
  <si>
    <t>Estimation hold open by friction device</t>
  </si>
  <si>
    <t>overview</t>
  </si>
  <si>
    <t>t1</t>
  </si>
  <si>
    <t>t2</t>
  </si>
  <si>
    <t>t3</t>
  </si>
  <si>
    <t>g1</t>
  </si>
  <si>
    <t>g2</t>
  </si>
  <si>
    <t>panel/gap</t>
  </si>
  <si>
    <t>Voorwaarde</t>
  </si>
  <si>
    <t>g1 ≠ 0 en t2 = 0</t>
  </si>
  <si>
    <t>g1 = 0 en t2 ≠ 0</t>
  </si>
  <si>
    <t>g2 ≠ 0 en t3 = 0</t>
  </si>
  <si>
    <t>g2 = 0 en t3 ≠ 0</t>
  </si>
  <si>
    <t>WAAR/ ONWAAR</t>
  </si>
  <si>
    <t>glasmaat ingevuld?</t>
  </si>
  <si>
    <t>hulpvoorwaarden</t>
  </si>
  <si>
    <t>WAAR/ONWAAR</t>
  </si>
  <si>
    <t>If no triple glazing is used, g1 and t2 should be filled in as 0. Otherwise both values should be bigger than 0</t>
  </si>
  <si>
    <t>If double or triple glazing is used, g2 and t3 should be bigger than 0. in case of single glazing, both shouldbe  equal to 0</t>
  </si>
  <si>
    <t>gewicht vleugel is &gt; 180kg</t>
  </si>
  <si>
    <t>Profile weight</t>
  </si>
  <si>
    <t>Vent Weight exceeds maximum allowed bearing weight of the hinges</t>
  </si>
  <si>
    <t>gegevens tekort voor specific?</t>
  </si>
  <si>
    <t>glass height ingevuld?</t>
  </si>
  <si>
    <t>glass width ingevuld?</t>
  </si>
  <si>
    <t>Glass width niet, Glass height wel?</t>
  </si>
  <si>
    <t>Glass width wel, Glass height niet?</t>
  </si>
  <si>
    <t>If glass height is filled in, glass width needs to be filled in as well</t>
  </si>
  <si>
    <t>If glass width ist filled in, glass height needs to be filled in as well</t>
  </si>
  <si>
    <t>Master key specific</t>
  </si>
  <si>
    <t>Master key overview</t>
  </si>
  <si>
    <t>gegevens  tekort voor overview?</t>
  </si>
  <si>
    <t>alle waarden voor overview?</t>
  </si>
  <si>
    <t>glass width of glass height ontbreekt?</t>
  </si>
  <si>
    <t>glass dikte groter dan D-Dg</t>
  </si>
  <si>
    <t>Total glass thickness is bigger than the space for the glass(D-Dg)</t>
  </si>
  <si>
    <t>Aantal foutmeldingen</t>
  </si>
  <si>
    <t>Fh en Fb ingevuld?</t>
  </si>
  <si>
    <t>Not all necessary values are filled in correctly</t>
  </si>
  <si>
    <t>For an estimation of a specific window fill in Fb and Fh</t>
  </si>
  <si>
    <t>Waarschuwing indien Fg&gt;180kg</t>
  </si>
  <si>
    <t>Total Vent weight (Fg)</t>
  </si>
  <si>
    <t>Remarks on the results</t>
  </si>
  <si>
    <t>- The estimation is a calculation of the input values</t>
  </si>
  <si>
    <t>- Some simplifications of the system are made in the calculation</t>
  </si>
  <si>
    <t>RESULTS</t>
  </si>
  <si>
    <t>N/A</t>
  </si>
  <si>
    <t>LEGEND</t>
  </si>
  <si>
    <t>Estimated operating Force Below 50N, probably possible to keep under 100N with tightened friction device</t>
  </si>
  <si>
    <t>Estimated operating force between 50N and 100N, not possible keep under 100N with tightened friction device</t>
  </si>
  <si>
    <t>Estimated operating force above 100N</t>
  </si>
  <si>
    <t>NO</t>
  </si>
  <si>
    <t>No results, not all values are filled in correctly</t>
  </si>
  <si>
    <t>No result because vent weight exceeds max. bearing weight of the hinges</t>
  </si>
  <si>
    <t>Fg &gt; 180kg</t>
  </si>
  <si>
    <t>ERROR MESSAGES</t>
  </si>
  <si>
    <t>38 N</t>
  </si>
  <si>
    <t>62 N</t>
  </si>
  <si>
    <t>103 N</t>
  </si>
  <si>
    <t>Difference between vent size and glass size</t>
  </si>
  <si>
    <t>Project Info</t>
  </si>
  <si>
    <t>A</t>
  </si>
  <si>
    <t>Glass width Negative?</t>
  </si>
  <si>
    <t>Glass Height Negative?</t>
  </si>
  <si>
    <t>Calculated Glass width is equal to 0 or negative (2*A is bigger than Fb)</t>
  </si>
  <si>
    <t>Calculated Glass height is equal to 0 or negative  (2*A is bigger than Fh)</t>
  </si>
  <si>
    <t>A= (Fb - Glass width)/2</t>
  </si>
  <si>
    <t>A= (Fh - Glass height)/2</t>
  </si>
  <si>
    <t>Calculated A on Fh &gt;200</t>
  </si>
  <si>
    <t>Calculated A(Fb) ≠ Calculated A(Fh)</t>
  </si>
  <si>
    <t>Calculated A is to big('Fb-Glass width' and 'Fh-glass height' should be smaller or equal to 400)</t>
  </si>
  <si>
    <t>"glass width" + 2*A should be equel to Fb</t>
  </si>
  <si>
    <t>"glass height" + 2*A should be equel to Fh</t>
  </si>
  <si>
    <t>Glasformaat (2*A)</t>
  </si>
  <si>
    <t>Glass height &gt; Fh</t>
  </si>
  <si>
    <t>Fb-Glass width should be equal to Fh-glass height</t>
  </si>
  <si>
    <t>Position of the glass</t>
  </si>
  <si>
    <t xml:space="preserve">Glass Height/width should not be bigger than Fh/Fb </t>
  </si>
  <si>
    <t>geschatte bedieningskracht met aangespannen rem</t>
  </si>
  <si>
    <t>geschatte bedieningskracht met Rem samengevoegd</t>
  </si>
  <si>
    <t>YES / 80 N</t>
  </si>
  <si>
    <t>Estimated operating force without friction device</t>
  </si>
  <si>
    <t>Estimation friction device can hold window open, estimated force will be more than 100N</t>
  </si>
  <si>
    <t>Estimation friction device is not sufficient to hold window open</t>
  </si>
  <si>
    <t>YES / 40 N</t>
  </si>
  <si>
    <t>Estimation friction device can hold window open, Estimated operating force between 50N and 100N</t>
  </si>
  <si>
    <t>Estimation friction device can hold window open, estimated operating force less than 50N</t>
  </si>
  <si>
    <t>whitout friction device</t>
  </si>
  <si>
    <t>with friction device</t>
  </si>
  <si>
    <t>Estimated operating force,
  without tightening friction device</t>
  </si>
  <si>
    <t>Estimated operating force ,
    with friction device tightened</t>
  </si>
  <si>
    <t>YES / 120 N</t>
  </si>
  <si>
    <t>SOBINCO - tool estimation operating forces V.2021/05/06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</si>
</sst>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0"/>
    <numFmt numFmtId="165" formatCode="0.0"/>
    <numFmt numFmtId="166" formatCode="0.0&quot; m&quot;"/>
    <numFmt numFmtId="167" formatCode="0&quot; mm&quot;"/>
    <numFmt numFmtId="168" formatCode="0.0&quot; N&quot;"/>
    <numFmt numFmtId="169" formatCode="0.0000&quot; m&quot;"/>
    <numFmt numFmtId="170" formatCode="0.0&quot; Nm&quot;"/>
    <numFmt numFmtId="171" formatCode="0&quot; N&quot;"/>
    <numFmt numFmtId="172" formatCode="0.0&quot; kg&quot;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2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 tint="0.499984740745262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9"/>
      <color theme="0" tint="-0.24997711111789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medium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</borders>
  <cellStyleXfs count="1">
    <xf numFmtId="0" fontId="0" fillId="0" borderId="0"/>
  </cellStyleXfs>
  <cellXfs count="23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Fill="1" applyBorder="1"/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5" fillId="0" borderId="0" xfId="0" applyFont="1" applyBorder="1" applyAlignment="1">
      <alignment horizontal="center"/>
    </xf>
    <xf numFmtId="0" fontId="0" fillId="0" borderId="0" xfId="0" applyBorder="1"/>
    <xf numFmtId="166" fontId="1" fillId="0" borderId="15" xfId="0" applyNumberFormat="1" applyFont="1" applyBorder="1"/>
    <xf numFmtId="166" fontId="1" fillId="0" borderId="16" xfId="0" applyNumberFormat="1" applyFont="1" applyBorder="1"/>
    <xf numFmtId="166" fontId="1" fillId="0" borderId="17" xfId="0" applyNumberFormat="1" applyFont="1" applyBorder="1"/>
    <xf numFmtId="166" fontId="1" fillId="0" borderId="18" xfId="0" applyNumberFormat="1" applyFont="1" applyBorder="1"/>
    <xf numFmtId="166" fontId="1" fillId="0" borderId="12" xfId="0" applyNumberFormat="1" applyFont="1" applyBorder="1"/>
    <xf numFmtId="166" fontId="1" fillId="0" borderId="13" xfId="0" applyNumberFormat="1" applyFont="1" applyBorder="1"/>
    <xf numFmtId="167" fontId="1" fillId="0" borderId="19" xfId="0" applyNumberFormat="1" applyFont="1" applyBorder="1"/>
    <xf numFmtId="167" fontId="1" fillId="0" borderId="10" xfId="0" applyNumberFormat="1" applyFont="1" applyBorder="1"/>
    <xf numFmtId="167" fontId="1" fillId="0" borderId="23" xfId="0" applyNumberFormat="1" applyFont="1" applyBorder="1"/>
    <xf numFmtId="167" fontId="1" fillId="0" borderId="24" xfId="0" applyNumberFormat="1" applyFont="1" applyBorder="1"/>
    <xf numFmtId="167" fontId="1" fillId="0" borderId="25" xfId="0" applyNumberFormat="1" applyFont="1" applyBorder="1"/>
    <xf numFmtId="167" fontId="1" fillId="0" borderId="11" xfId="0" applyNumberFormat="1" applyFont="1" applyBorder="1"/>
    <xf numFmtId="1" fontId="0" fillId="0" borderId="0" xfId="0" applyNumberFormat="1"/>
    <xf numFmtId="168" fontId="0" fillId="0" borderId="14" xfId="0" applyNumberFormat="1" applyBorder="1"/>
    <xf numFmtId="0" fontId="0" fillId="0" borderId="0" xfId="0" applyFill="1" applyBorder="1"/>
    <xf numFmtId="169" fontId="0" fillId="0" borderId="14" xfId="0" applyNumberFormat="1" applyBorder="1"/>
    <xf numFmtId="170" fontId="0" fillId="0" borderId="14" xfId="0" applyNumberFormat="1" applyBorder="1"/>
    <xf numFmtId="170" fontId="0" fillId="0" borderId="14" xfId="0" applyNumberFormat="1" applyBorder="1" applyAlignment="1">
      <alignment horizontal="center"/>
    </xf>
    <xf numFmtId="0" fontId="1" fillId="0" borderId="29" xfId="0" applyFont="1" applyBorder="1"/>
    <xf numFmtId="0" fontId="1" fillId="0" borderId="29" xfId="0" applyFont="1" applyBorder="1" applyAlignment="1">
      <alignment wrapText="1"/>
    </xf>
    <xf numFmtId="171" fontId="0" fillId="0" borderId="14" xfId="0" applyNumberFormat="1" applyBorder="1"/>
    <xf numFmtId="166" fontId="1" fillId="0" borderId="18" xfId="0" applyNumberFormat="1" applyFont="1" applyBorder="1" applyAlignment="1">
      <alignment horizontal="center"/>
    </xf>
    <xf numFmtId="166" fontId="1" fillId="0" borderId="12" xfId="0" applyNumberFormat="1" applyFont="1" applyBorder="1" applyAlignment="1">
      <alignment horizontal="center"/>
    </xf>
    <xf numFmtId="166" fontId="1" fillId="0" borderId="13" xfId="0" applyNumberFormat="1" applyFont="1" applyBorder="1" applyAlignment="1">
      <alignment horizontal="center"/>
    </xf>
    <xf numFmtId="166" fontId="1" fillId="0" borderId="15" xfId="0" applyNumberFormat="1" applyFont="1" applyBorder="1" applyAlignment="1">
      <alignment horizontal="center"/>
    </xf>
    <xf numFmtId="166" fontId="1" fillId="0" borderId="16" xfId="0" applyNumberFormat="1" applyFont="1" applyBorder="1" applyAlignment="1">
      <alignment horizontal="center"/>
    </xf>
    <xf numFmtId="166" fontId="1" fillId="0" borderId="17" xfId="0" applyNumberFormat="1" applyFont="1" applyBorder="1" applyAlignment="1">
      <alignment horizontal="center"/>
    </xf>
    <xf numFmtId="0" fontId="0" fillId="0" borderId="0" xfId="0"/>
    <xf numFmtId="0" fontId="0" fillId="0" borderId="0" xfId="0"/>
    <xf numFmtId="0" fontId="0" fillId="0" borderId="0" xfId="0" applyFont="1"/>
    <xf numFmtId="0" fontId="6" fillId="0" borderId="2" xfId="0" applyFont="1" applyBorder="1"/>
    <xf numFmtId="0" fontId="0" fillId="0" borderId="0" xfId="0" applyBorder="1" applyAlignment="1"/>
    <xf numFmtId="0" fontId="1" fillId="0" borderId="0" xfId="0" applyFont="1" applyBorder="1"/>
    <xf numFmtId="171" fontId="0" fillId="0" borderId="14" xfId="0" applyNumberFormat="1" applyBorder="1" applyAlignment="1">
      <alignment horizontal="center" vertical="center"/>
    </xf>
    <xf numFmtId="0" fontId="0" fillId="0" borderId="0" xfId="0" applyProtection="1"/>
    <xf numFmtId="0" fontId="0" fillId="0" borderId="0" xfId="0" applyAlignment="1" applyProtection="1">
      <alignment horizontal="left" vertical="center"/>
    </xf>
    <xf numFmtId="0" fontId="8" fillId="0" borderId="1" xfId="0" applyFont="1" applyBorder="1" applyAlignment="1" applyProtection="1">
      <alignment horizontal="left" vertical="center"/>
    </xf>
    <xf numFmtId="0" fontId="1" fillId="0" borderId="1" xfId="0" applyFont="1" applyBorder="1" applyAlignment="1" applyProtection="1">
      <alignment horizontal="center" vertical="center"/>
    </xf>
    <xf numFmtId="0" fontId="0" fillId="0" borderId="1" xfId="0" applyBorder="1" applyProtection="1"/>
    <xf numFmtId="0" fontId="0" fillId="0" borderId="1" xfId="0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vertical="center"/>
    </xf>
    <xf numFmtId="165" fontId="0" fillId="0" borderId="0" xfId="0" applyNumberFormat="1" applyProtection="1"/>
    <xf numFmtId="0" fontId="0" fillId="0" borderId="1" xfId="0" applyFill="1" applyBorder="1" applyAlignment="1" applyProtection="1">
      <alignment horizontal="center" vertical="center"/>
    </xf>
    <xf numFmtId="0" fontId="1" fillId="0" borderId="0" xfId="0" applyFont="1" applyProtection="1"/>
    <xf numFmtId="0" fontId="0" fillId="0" borderId="1" xfId="0" applyBorder="1" applyAlignment="1" applyProtection="1">
      <alignment horizontal="center"/>
    </xf>
    <xf numFmtId="0" fontId="12" fillId="0" borderId="0" xfId="0" applyFont="1" applyBorder="1" applyProtection="1"/>
    <xf numFmtId="0" fontId="0" fillId="0" borderId="0" xfId="0" applyBorder="1" applyProtection="1"/>
    <xf numFmtId="0" fontId="0" fillId="4" borderId="1" xfId="0" applyFill="1" applyBorder="1" applyAlignment="1" applyProtection="1">
      <alignment horizontal="center" vertical="center"/>
    </xf>
    <xf numFmtId="0" fontId="0" fillId="0" borderId="0" xfId="0" quotePrefix="1" applyBorder="1" applyProtection="1"/>
    <xf numFmtId="0" fontId="0" fillId="0" borderId="0" xfId="0" applyAlignment="1" applyProtection="1">
      <alignment vertical="center"/>
    </xf>
    <xf numFmtId="165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7" fillId="0" borderId="0" xfId="0" applyFont="1" applyBorder="1" applyAlignment="1" applyProtection="1"/>
    <xf numFmtId="165" fontId="9" fillId="6" borderId="1" xfId="0" applyNumberFormat="1" applyFont="1" applyFill="1" applyBorder="1" applyAlignment="1" applyProtection="1">
      <alignment vertical="center"/>
      <protection locked="0"/>
    </xf>
    <xf numFmtId="0" fontId="0" fillId="6" borderId="1" xfId="0" applyFill="1" applyBorder="1" applyAlignment="1" applyProtection="1">
      <alignment horizontal="left" vertical="center"/>
      <protection locked="0"/>
    </xf>
    <xf numFmtId="165" fontId="9" fillId="6" borderId="1" xfId="0" applyNumberFormat="1" applyFont="1" applyFill="1" applyBorder="1" applyAlignment="1" applyProtection="1">
      <alignment horizontal="right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6" fillId="0" borderId="43" xfId="0" applyFont="1" applyBorder="1" applyProtection="1"/>
    <xf numFmtId="171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8" fillId="0" borderId="56" xfId="0" applyFont="1" applyBorder="1" applyAlignment="1">
      <alignment horizontal="center"/>
    </xf>
    <xf numFmtId="0" fontId="18" fillId="0" borderId="57" xfId="0" applyFont="1" applyBorder="1" applyAlignment="1">
      <alignment horizontal="center"/>
    </xf>
    <xf numFmtId="0" fontId="18" fillId="0" borderId="58" xfId="0" applyFont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0" fillId="3" borderId="46" xfId="0" applyFill="1" applyBorder="1" applyAlignment="1" applyProtection="1">
      <alignment horizontal="center"/>
    </xf>
    <xf numFmtId="0" fontId="0" fillId="2" borderId="59" xfId="0" applyFill="1" applyBorder="1" applyAlignment="1" applyProtection="1">
      <alignment horizontal="center"/>
    </xf>
    <xf numFmtId="0" fontId="0" fillId="2" borderId="1" xfId="0" applyFill="1" applyBorder="1" applyAlignment="1" applyProtection="1">
      <alignment horizontal="center" vertical="center"/>
    </xf>
    <xf numFmtId="0" fontId="0" fillId="3" borderId="46" xfId="0" applyFill="1" applyBorder="1" applyAlignment="1" applyProtection="1">
      <alignment horizontal="center" vertical="center"/>
    </xf>
    <xf numFmtId="0" fontId="14" fillId="0" borderId="29" xfId="0" applyFont="1" applyBorder="1" applyAlignment="1" applyProtection="1">
      <alignment horizontal="center"/>
    </xf>
    <xf numFmtId="0" fontId="13" fillId="5" borderId="59" xfId="0" applyFont="1" applyFill="1" applyBorder="1" applyAlignment="1" applyProtection="1">
      <alignment horizontal="center"/>
    </xf>
    <xf numFmtId="0" fontId="8" fillId="0" borderId="0" xfId="0" quotePrefix="1" applyFont="1" applyBorder="1" applyAlignment="1" applyProtection="1"/>
    <xf numFmtId="0" fontId="8" fillId="0" borderId="8" xfId="0" quotePrefix="1" applyFont="1" applyBorder="1" applyAlignment="1" applyProtection="1"/>
    <xf numFmtId="0" fontId="8" fillId="0" borderId="2" xfId="0" quotePrefix="1" applyFont="1" applyBorder="1" applyAlignment="1" applyProtection="1"/>
    <xf numFmtId="0" fontId="8" fillId="0" borderId="9" xfId="0" quotePrefix="1" applyFont="1" applyBorder="1" applyAlignment="1" applyProtection="1"/>
    <xf numFmtId="0" fontId="0" fillId="0" borderId="65" xfId="0" applyBorder="1" applyProtection="1"/>
    <xf numFmtId="0" fontId="0" fillId="0" borderId="64" xfId="0" applyBorder="1" applyProtection="1"/>
    <xf numFmtId="0" fontId="15" fillId="0" borderId="0" xfId="0" quotePrefix="1" applyFont="1" applyBorder="1" applyAlignment="1" applyProtection="1"/>
    <xf numFmtId="0" fontId="0" fillId="0" borderId="6" xfId="0" quotePrefix="1" applyBorder="1" applyAlignment="1" applyProtection="1"/>
    <xf numFmtId="0" fontId="0" fillId="0" borderId="0" xfId="0" applyBorder="1" applyAlignment="1" applyProtection="1"/>
    <xf numFmtId="0" fontId="0" fillId="0" borderId="0" xfId="0" applyFill="1" applyBorder="1" applyAlignment="1" applyProtection="1"/>
    <xf numFmtId="0" fontId="0" fillId="0" borderId="43" xfId="0" applyBorder="1" applyProtection="1"/>
    <xf numFmtId="0" fontId="6" fillId="0" borderId="51" xfId="0" applyFont="1" applyBorder="1" applyAlignment="1" applyProtection="1">
      <alignment horizontal="left" vertical="center" wrapText="1"/>
    </xf>
    <xf numFmtId="0" fontId="6" fillId="0" borderId="49" xfId="0" applyFont="1" applyBorder="1" applyAlignment="1" applyProtection="1">
      <alignment horizontal="left" vertical="center" wrapText="1"/>
    </xf>
    <xf numFmtId="171" fontId="6" fillId="0" borderId="49" xfId="0" applyNumberFormat="1" applyFont="1" applyBorder="1" applyAlignment="1" applyProtection="1">
      <alignment horizontal="center" vertical="center"/>
    </xf>
    <xf numFmtId="171" fontId="6" fillId="0" borderId="50" xfId="0" applyNumberFormat="1" applyFont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horizontal="center"/>
    </xf>
    <xf numFmtId="172" fontId="9" fillId="0" borderId="39" xfId="0" applyNumberFormat="1" applyFont="1" applyBorder="1" applyAlignment="1" applyProtection="1">
      <alignment horizontal="center" vertical="center"/>
    </xf>
    <xf numFmtId="172" fontId="9" fillId="0" borderId="40" xfId="0" applyNumberFormat="1" applyFont="1" applyBorder="1" applyAlignment="1" applyProtection="1">
      <alignment horizontal="center" vertical="center"/>
    </xf>
    <xf numFmtId="0" fontId="0" fillId="0" borderId="63" xfId="0" applyBorder="1" applyAlignment="1" applyProtection="1">
      <alignment horizontal="right" vertical="center" textRotation="90" wrapText="1"/>
    </xf>
    <xf numFmtId="0" fontId="0" fillId="0" borderId="42" xfId="0" applyBorder="1" applyAlignment="1" applyProtection="1">
      <alignment horizontal="right" vertical="center" textRotation="90" wrapText="1"/>
    </xf>
    <xf numFmtId="0" fontId="0" fillId="0" borderId="64" xfId="0" applyBorder="1" applyAlignment="1" applyProtection="1">
      <alignment horizontal="right" vertical="center" textRotation="90" wrapText="1"/>
    </xf>
    <xf numFmtId="0" fontId="0" fillId="0" borderId="63" xfId="0" quotePrefix="1" applyBorder="1" applyAlignment="1" applyProtection="1">
      <alignment horizontal="right" vertical="center" textRotation="90" wrapText="1"/>
    </xf>
    <xf numFmtId="0" fontId="0" fillId="0" borderId="42" xfId="0" quotePrefix="1" applyBorder="1" applyAlignment="1" applyProtection="1">
      <alignment horizontal="right" vertical="center" textRotation="90" wrapText="1"/>
    </xf>
    <xf numFmtId="0" fontId="0" fillId="0" borderId="64" xfId="0" quotePrefix="1" applyBorder="1" applyAlignment="1" applyProtection="1">
      <alignment horizontal="right" vertical="center" textRotation="90" wrapText="1"/>
    </xf>
    <xf numFmtId="0" fontId="0" fillId="0" borderId="39" xfId="0" applyBorder="1" applyAlignment="1"/>
    <xf numFmtId="0" fontId="0" fillId="0" borderId="44" xfId="0" applyBorder="1" applyAlignment="1"/>
    <xf numFmtId="0" fontId="0" fillId="0" borderId="40" xfId="0" applyBorder="1" applyAlignment="1"/>
    <xf numFmtId="0" fontId="0" fillId="0" borderId="60" xfId="0" applyBorder="1" applyAlignment="1"/>
    <xf numFmtId="0" fontId="0" fillId="0" borderId="61" xfId="0" applyBorder="1" applyAlignment="1"/>
    <xf numFmtId="0" fontId="0" fillId="0" borderId="62" xfId="0" applyBorder="1" applyAlignment="1"/>
    <xf numFmtId="0" fontId="0" fillId="0" borderId="52" xfId="0" applyBorder="1" applyAlignment="1" applyProtection="1"/>
    <xf numFmtId="0" fontId="0" fillId="0" borderId="54" xfId="0" applyBorder="1" applyAlignment="1" applyProtection="1"/>
    <xf numFmtId="0" fontId="0" fillId="0" borderId="55" xfId="0" applyBorder="1" applyAlignment="1" applyProtection="1"/>
    <xf numFmtId="0" fontId="0" fillId="0" borderId="39" xfId="0" applyBorder="1" applyAlignment="1" applyProtection="1"/>
    <xf numFmtId="0" fontId="0" fillId="0" borderId="44" xfId="0" applyBorder="1" applyAlignment="1" applyProtection="1"/>
    <xf numFmtId="0" fontId="0" fillId="0" borderId="40" xfId="0" applyBorder="1" applyAlignment="1" applyProtection="1"/>
    <xf numFmtId="0" fontId="0" fillId="0" borderId="60" xfId="0" applyBorder="1" applyAlignment="1" applyProtection="1"/>
    <xf numFmtId="0" fontId="0" fillId="0" borderId="61" xfId="0" applyBorder="1" applyAlignment="1" applyProtection="1"/>
    <xf numFmtId="0" fontId="0" fillId="0" borderId="62" xfId="0" applyBorder="1" applyAlignment="1" applyProtection="1"/>
    <xf numFmtId="0" fontId="0" fillId="0" borderId="52" xfId="0" applyBorder="1" applyAlignment="1"/>
    <xf numFmtId="0" fontId="0" fillId="0" borderId="54" xfId="0" applyBorder="1" applyAlignment="1"/>
    <xf numFmtId="0" fontId="0" fillId="0" borderId="55" xfId="0" applyBorder="1" applyAlignment="1"/>
    <xf numFmtId="0" fontId="17" fillId="0" borderId="0" xfId="0" applyFont="1" applyBorder="1" applyAlignment="1" applyProtection="1">
      <alignment horizontal="center"/>
    </xf>
    <xf numFmtId="0" fontId="17" fillId="0" borderId="47" xfId="0" applyFont="1" applyBorder="1" applyAlignment="1" applyProtection="1">
      <alignment horizontal="center"/>
    </xf>
    <xf numFmtId="0" fontId="1" fillId="0" borderId="0" xfId="0" applyFont="1" applyProtection="1"/>
    <xf numFmtId="0" fontId="0" fillId="0" borderId="39" xfId="0" applyBorder="1" applyAlignment="1" applyProtection="1">
      <alignment vertical="center"/>
    </xf>
    <xf numFmtId="0" fontId="0" fillId="0" borderId="44" xfId="0" applyBorder="1" applyAlignment="1" applyProtection="1">
      <alignment vertical="center"/>
    </xf>
    <xf numFmtId="0" fontId="0" fillId="0" borderId="40" xfId="0" applyBorder="1" applyAlignment="1" applyProtection="1">
      <alignment vertical="center"/>
    </xf>
    <xf numFmtId="0" fontId="0" fillId="0" borderId="31" xfId="0" applyBorder="1" applyAlignment="1" applyProtection="1">
      <alignment horizontal="left" vertical="center" wrapText="1"/>
    </xf>
    <xf numFmtId="0" fontId="0" fillId="0" borderId="32" xfId="0" applyBorder="1" applyAlignment="1" applyProtection="1">
      <alignment horizontal="left" vertical="center" wrapText="1"/>
    </xf>
    <xf numFmtId="0" fontId="0" fillId="0" borderId="41" xfId="0" applyBorder="1" applyAlignment="1" applyProtection="1">
      <alignment horizontal="left" vertical="center" wrapText="1"/>
    </xf>
    <xf numFmtId="0" fontId="0" fillId="0" borderId="42" xfId="0" applyBorder="1" applyAlignment="1" applyProtection="1">
      <alignment horizontal="left" vertical="center" wrapText="1"/>
    </xf>
    <xf numFmtId="0" fontId="0" fillId="0" borderId="33" xfId="0" applyBorder="1" applyAlignment="1" applyProtection="1">
      <alignment horizontal="left" vertical="center" wrapText="1"/>
    </xf>
    <xf numFmtId="0" fontId="0" fillId="0" borderId="14" xfId="0" applyBorder="1" applyAlignment="1" applyProtection="1">
      <alignment horizontal="left" vertical="center" wrapText="1"/>
    </xf>
    <xf numFmtId="0" fontId="0" fillId="0" borderId="29" xfId="0" applyBorder="1" applyAlignment="1" applyProtection="1">
      <alignment horizontal="center" vertical="center"/>
    </xf>
    <xf numFmtId="0" fontId="0" fillId="0" borderId="45" xfId="0" applyBorder="1" applyAlignment="1" applyProtection="1">
      <alignment horizontal="center" vertical="center"/>
    </xf>
    <xf numFmtId="0" fontId="0" fillId="0" borderId="46" xfId="0" applyBorder="1" applyAlignment="1" applyProtection="1">
      <alignment horizontal="center" vertical="center"/>
    </xf>
    <xf numFmtId="165" fontId="9" fillId="6" borderId="29" xfId="0" applyNumberFormat="1" applyFont="1" applyFill="1" applyBorder="1" applyAlignment="1" applyProtection="1">
      <alignment vertical="center"/>
      <protection locked="0"/>
    </xf>
    <xf numFmtId="165" fontId="9" fillId="6" borderId="45" xfId="0" applyNumberFormat="1" applyFont="1" applyFill="1" applyBorder="1" applyAlignment="1" applyProtection="1">
      <alignment vertical="center"/>
      <protection locked="0"/>
    </xf>
    <xf numFmtId="165" fontId="9" fillId="6" borderId="46" xfId="0" applyNumberFormat="1" applyFont="1" applyFill="1" applyBorder="1" applyAlignment="1" applyProtection="1">
      <alignment vertical="center"/>
      <protection locked="0"/>
    </xf>
    <xf numFmtId="0" fontId="8" fillId="0" borderId="29" xfId="0" applyFont="1" applyFill="1" applyBorder="1" applyAlignment="1" applyProtection="1">
      <alignment horizontal="left" vertical="center"/>
    </xf>
    <xf numFmtId="0" fontId="8" fillId="0" borderId="45" xfId="0" applyFont="1" applyFill="1" applyBorder="1" applyAlignment="1" applyProtection="1">
      <alignment horizontal="left" vertical="center"/>
    </xf>
    <xf numFmtId="0" fontId="8" fillId="0" borderId="46" xfId="0" applyFont="1" applyFill="1" applyBorder="1" applyAlignment="1" applyProtection="1">
      <alignment horizontal="left" vertical="center"/>
    </xf>
    <xf numFmtId="0" fontId="0" fillId="0" borderId="1" xfId="0" applyBorder="1" applyAlignment="1" applyProtection="1">
      <alignment horizontal="left" vertical="center"/>
    </xf>
    <xf numFmtId="0" fontId="1" fillId="0" borderId="1" xfId="0" applyFont="1" applyBorder="1" applyAlignment="1" applyProtection="1">
      <alignment horizontal="center" vertical="center"/>
    </xf>
    <xf numFmtId="0" fontId="0" fillId="0" borderId="0" xfId="0" applyBorder="1" applyProtection="1">
      <protection locked="0"/>
    </xf>
    <xf numFmtId="0" fontId="0" fillId="0" borderId="42" xfId="0" applyBorder="1" applyProtection="1">
      <protection locked="0"/>
    </xf>
    <xf numFmtId="0" fontId="0" fillId="0" borderId="43" xfId="0" applyBorder="1" applyProtection="1">
      <protection locked="0"/>
    </xf>
    <xf numFmtId="0" fontId="0" fillId="0" borderId="14" xfId="0" applyBorder="1" applyProtection="1">
      <protection locked="0"/>
    </xf>
    <xf numFmtId="0" fontId="1" fillId="0" borderId="31" xfId="0" applyFont="1" applyBorder="1" applyAlignment="1" applyProtection="1">
      <alignment horizontal="center" vertical="center"/>
    </xf>
    <xf numFmtId="0" fontId="1" fillId="0" borderId="32" xfId="0" applyFont="1" applyBorder="1" applyAlignment="1" applyProtection="1">
      <alignment horizontal="center" vertical="center"/>
    </xf>
    <xf numFmtId="0" fontId="1" fillId="0" borderId="41" xfId="0" applyFont="1" applyBorder="1" applyAlignment="1" applyProtection="1">
      <alignment horizontal="center" vertical="center"/>
    </xf>
    <xf numFmtId="0" fontId="1" fillId="0" borderId="42" xfId="0" applyFont="1" applyBorder="1" applyAlignment="1" applyProtection="1">
      <alignment horizontal="center" vertical="center"/>
    </xf>
    <xf numFmtId="0" fontId="1" fillId="0" borderId="3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0" fillId="0" borderId="30" xfId="0" applyBorder="1" applyProtection="1">
      <protection locked="0"/>
    </xf>
    <xf numFmtId="0" fontId="0" fillId="0" borderId="32" xfId="0" applyBorder="1" applyProtection="1">
      <protection locked="0"/>
    </xf>
    <xf numFmtId="0" fontId="2" fillId="0" borderId="0" xfId="0" applyFont="1" applyBorder="1" applyAlignment="1" applyProtection="1">
      <alignment horizontal="center"/>
    </xf>
    <xf numFmtId="0" fontId="2" fillId="0" borderId="2" xfId="0" applyFont="1" applyBorder="1" applyAlignment="1" applyProtection="1">
      <alignment horizontal="center"/>
    </xf>
    <xf numFmtId="0" fontId="6" fillId="0" borderId="34" xfId="0" applyFont="1" applyBorder="1" applyAlignment="1" applyProtection="1">
      <alignment vertical="center" wrapText="1"/>
    </xf>
    <xf numFmtId="0" fontId="6" fillId="0" borderId="35" xfId="0" applyFont="1" applyBorder="1" applyAlignment="1" applyProtection="1">
      <alignment vertical="center" wrapText="1"/>
    </xf>
    <xf numFmtId="0" fontId="6" fillId="0" borderId="37" xfId="0" applyFont="1" applyBorder="1" applyAlignment="1" applyProtection="1">
      <alignment vertical="center" wrapText="1"/>
    </xf>
    <xf numFmtId="0" fontId="6" fillId="0" borderId="52" xfId="0" applyFont="1" applyBorder="1" applyAlignment="1" applyProtection="1">
      <alignment horizontal="center" vertical="center"/>
    </xf>
    <xf numFmtId="0" fontId="6" fillId="0" borderId="48" xfId="0" applyFont="1" applyBorder="1" applyAlignment="1" applyProtection="1">
      <alignment horizontal="center" vertical="center"/>
    </xf>
    <xf numFmtId="0" fontId="6" fillId="0" borderId="53" xfId="0" applyFont="1" applyBorder="1" applyAlignment="1" applyProtection="1">
      <alignment vertical="center"/>
    </xf>
    <xf numFmtId="0" fontId="6" fillId="0" borderId="54" xfId="0" applyFont="1" applyBorder="1" applyAlignment="1" applyProtection="1">
      <alignment vertical="center"/>
    </xf>
    <xf numFmtId="0" fontId="6" fillId="0" borderId="55" xfId="0" applyFont="1" applyBorder="1" applyAlignment="1" applyProtection="1">
      <alignment vertical="center"/>
    </xf>
    <xf numFmtId="0" fontId="0" fillId="0" borderId="1" xfId="0" applyBorder="1" applyAlignment="1" applyProtection="1">
      <alignment vertical="center"/>
    </xf>
    <xf numFmtId="171" fontId="6" fillId="0" borderId="38" xfId="0" applyNumberFormat="1" applyFont="1" applyBorder="1" applyAlignment="1" applyProtection="1">
      <alignment horizontal="center" vertical="center"/>
    </xf>
    <xf numFmtId="171" fontId="6" fillId="0" borderId="36" xfId="0" applyNumberFormat="1" applyFont="1" applyBorder="1" applyAlignment="1" applyProtection="1">
      <alignment horizontal="center" vertical="center"/>
    </xf>
    <xf numFmtId="2" fontId="10" fillId="0" borderId="41" xfId="0" applyNumberFormat="1" applyFont="1" applyBorder="1" applyAlignment="1" applyProtection="1">
      <alignment horizontal="center" vertical="center"/>
    </xf>
    <xf numFmtId="2" fontId="10" fillId="0" borderId="0" xfId="0" applyNumberFormat="1" applyFont="1" applyBorder="1" applyAlignment="1" applyProtection="1">
      <alignment horizontal="center" vertical="center"/>
    </xf>
    <xf numFmtId="0" fontId="5" fillId="0" borderId="31" xfId="0" applyFont="1" applyBorder="1" applyAlignment="1" applyProtection="1">
      <alignment horizontal="center" vertical="center"/>
    </xf>
    <xf numFmtId="0" fontId="5" fillId="0" borderId="30" xfId="0" applyFont="1" applyBorder="1" applyAlignment="1" applyProtection="1">
      <alignment horizontal="center" vertical="center"/>
    </xf>
    <xf numFmtId="0" fontId="5" fillId="0" borderId="32" xfId="0" applyFont="1" applyBorder="1" applyAlignment="1" applyProtection="1">
      <alignment horizontal="center" vertical="center"/>
    </xf>
    <xf numFmtId="0" fontId="5" fillId="0" borderId="33" xfId="0" applyFont="1" applyBorder="1" applyAlignment="1" applyProtection="1">
      <alignment horizontal="center" vertical="center"/>
    </xf>
    <xf numFmtId="0" fontId="5" fillId="0" borderId="43" xfId="0" applyFont="1" applyBorder="1" applyAlignment="1" applyProtection="1">
      <alignment horizontal="center" vertical="center"/>
    </xf>
    <xf numFmtId="0" fontId="5" fillId="0" borderId="14" xfId="0" applyFont="1" applyBorder="1" applyAlignment="1" applyProtection="1">
      <alignment horizontal="center" vertical="center"/>
    </xf>
    <xf numFmtId="0" fontId="11" fillId="0" borderId="0" xfId="0" applyFont="1" applyAlignment="1" applyProtection="1">
      <alignment vertical="center"/>
    </xf>
    <xf numFmtId="0" fontId="7" fillId="0" borderId="2" xfId="0" applyFont="1" applyBorder="1" applyAlignment="1" applyProtection="1">
      <alignment horizontal="center"/>
    </xf>
    <xf numFmtId="0" fontId="0" fillId="0" borderId="39" xfId="0" applyBorder="1" applyAlignment="1" applyProtection="1">
      <alignment horizontal="left" vertical="center"/>
    </xf>
    <xf numFmtId="0" fontId="0" fillId="0" borderId="40" xfId="0" applyBorder="1" applyAlignment="1" applyProtection="1">
      <alignment horizontal="left" vertical="center"/>
    </xf>
    <xf numFmtId="0" fontId="16" fillId="0" borderId="47" xfId="0" applyFont="1" applyBorder="1" applyAlignment="1" applyProtection="1">
      <alignment horizontal="center"/>
    </xf>
    <xf numFmtId="0" fontId="1" fillId="0" borderId="0" xfId="0" applyFont="1" applyFill="1" applyBorder="1" applyAlignment="1" applyProtection="1">
      <alignment vertical="center"/>
    </xf>
    <xf numFmtId="0" fontId="1" fillId="0" borderId="39" xfId="0" applyFont="1" applyFill="1" applyBorder="1" applyAlignment="1" applyProtection="1">
      <alignment horizontal="center" vertical="center" wrapText="1"/>
    </xf>
    <xf numFmtId="0" fontId="1" fillId="0" borderId="44" xfId="0" applyFont="1" applyFill="1" applyBorder="1" applyAlignment="1" applyProtection="1">
      <alignment horizontal="center" vertical="center" wrapText="1"/>
    </xf>
    <xf numFmtId="0" fontId="1" fillId="0" borderId="40" xfId="0" applyFont="1" applyFill="1" applyBorder="1" applyAlignment="1" applyProtection="1">
      <alignment horizontal="center" vertical="center" wrapText="1"/>
    </xf>
    <xf numFmtId="0" fontId="15" fillId="0" borderId="3" xfId="0" quotePrefix="1" applyFont="1" applyBorder="1" applyAlignment="1" applyProtection="1"/>
    <xf numFmtId="0" fontId="15" fillId="0" borderId="4" xfId="0" quotePrefix="1" applyFont="1" applyBorder="1" applyAlignment="1" applyProtection="1"/>
    <xf numFmtId="0" fontId="15" fillId="0" borderId="5" xfId="0" quotePrefix="1" applyFont="1" applyBorder="1" applyAlignment="1" applyProtection="1"/>
    <xf numFmtId="0" fontId="8" fillId="0" borderId="6" xfId="0" quotePrefix="1" applyFont="1" applyBorder="1" applyAlignment="1" applyProtection="1"/>
    <xf numFmtId="0" fontId="8" fillId="0" borderId="0" xfId="0" quotePrefix="1" applyFont="1" applyBorder="1" applyAlignment="1" applyProtection="1"/>
    <xf numFmtId="0" fontId="8" fillId="0" borderId="7" xfId="0" quotePrefix="1" applyFont="1" applyBorder="1" applyAlignment="1" applyProtection="1"/>
    <xf numFmtId="0" fontId="0" fillId="0" borderId="39" xfId="0" applyFill="1" applyBorder="1" applyAlignment="1" applyProtection="1"/>
    <xf numFmtId="0" fontId="0" fillId="0" borderId="44" xfId="0" applyFill="1" applyBorder="1" applyAlignment="1" applyProtection="1"/>
    <xf numFmtId="0" fontId="0" fillId="0" borderId="40" xfId="0" applyFill="1" applyBorder="1" applyAlignment="1" applyProtection="1"/>
    <xf numFmtId="0" fontId="0" fillId="0" borderId="60" xfId="0" applyFill="1" applyBorder="1" applyAlignment="1" applyProtection="1"/>
    <xf numFmtId="0" fontId="0" fillId="0" borderId="61" xfId="0" applyFill="1" applyBorder="1" applyAlignment="1" applyProtection="1"/>
    <xf numFmtId="0" fontId="0" fillId="0" borderId="62" xfId="0" applyFill="1" applyBorder="1" applyAlignment="1" applyProtection="1"/>
    <xf numFmtId="0" fontId="6" fillId="0" borderId="3" xfId="0" applyFont="1" applyBorder="1" applyAlignment="1">
      <alignment horizontal="center" vertical="center" textRotation="90"/>
    </xf>
    <xf numFmtId="0" fontId="6" fillId="0" borderId="6" xfId="0" applyFont="1" applyBorder="1" applyAlignment="1">
      <alignment horizontal="center" vertical="center" textRotation="90"/>
    </xf>
    <xf numFmtId="0" fontId="6" fillId="0" borderId="8" xfId="0" applyFont="1" applyBorder="1" applyAlignment="1">
      <alignment horizontal="center" vertical="center" textRotation="90"/>
    </xf>
    <xf numFmtId="0" fontId="2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9" xfId="0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/>
    <xf numFmtId="0" fontId="0" fillId="0" borderId="0" xfId="0"/>
    <xf numFmtId="0" fontId="5" fillId="0" borderId="0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0" fillId="0" borderId="0" xfId="0" applyFill="1" applyBorder="1"/>
    <xf numFmtId="0" fontId="6" fillId="0" borderId="26" xfId="0" applyFont="1" applyBorder="1" applyAlignment="1">
      <alignment horizontal="center" vertical="center" textRotation="90"/>
    </xf>
    <xf numFmtId="0" fontId="6" fillId="0" borderId="27" xfId="0" applyFont="1" applyBorder="1" applyAlignment="1">
      <alignment horizontal="center" vertical="center" textRotation="90"/>
    </xf>
    <xf numFmtId="0" fontId="6" fillId="0" borderId="28" xfId="0" applyFont="1" applyBorder="1" applyAlignment="1">
      <alignment horizontal="center" vertical="center" textRotation="90"/>
    </xf>
    <xf numFmtId="0" fontId="6" fillId="0" borderId="20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6" fillId="0" borderId="2" xfId="0" applyFont="1" applyBorder="1"/>
    <xf numFmtId="0" fontId="19" fillId="0" borderId="0" xfId="0" applyFont="1" applyAlignment="1" applyProtection="1">
      <alignment horizontal="right"/>
    </xf>
  </cellXfs>
  <cellStyles count="1">
    <cellStyle name="Standaard" xfId="0" builtinId="0"/>
  </cellStyles>
  <dxfs count="32">
    <dxf>
      <font>
        <b/>
        <i/>
        <color theme="1" tint="0.499984740745262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>
          <bgColor theme="1" tint="0.34998626667073579"/>
        </patternFill>
      </fill>
    </dxf>
    <dxf>
      <font>
        <b/>
        <i val="0"/>
        <color rgb="FFFF0000"/>
      </font>
      <fill>
        <patternFill>
          <bgColor theme="1" tint="0.34998626667073579"/>
        </patternFill>
      </fill>
    </dxf>
    <dxf>
      <font>
        <b/>
        <i/>
        <color theme="1" tint="0.499984740745262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>
          <bgColor theme="1" tint="0.34998626667073579"/>
        </patternFill>
      </fill>
    </dxf>
    <dxf>
      <font>
        <b/>
        <i/>
        <color theme="1" tint="0.499984740745262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5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5"/>
        </patternFill>
      </fill>
    </dxf>
    <dxf>
      <font>
        <color rgb="FFFF0000"/>
      </font>
      <fill>
        <patternFill>
          <bgColor theme="1" tint="0.34998626667073579"/>
        </patternFill>
      </fill>
    </dxf>
    <dxf>
      <font>
        <b/>
        <i/>
        <color theme="1" tint="0.499984740745262"/>
      </font>
      <fill>
        <patternFill patternType="none">
          <bgColor auto="1"/>
        </patternFill>
      </fill>
    </dxf>
    <dxf>
      <font>
        <b/>
        <i val="0"/>
        <color theme="1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4720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47624</xdr:colOff>
          <xdr:row>65</xdr:row>
          <xdr:rowOff>123825</xdr:rowOff>
        </xdr:from>
        <xdr:to>
          <xdr:col>22</xdr:col>
          <xdr:colOff>94395</xdr:colOff>
          <xdr:row>83</xdr:row>
          <xdr:rowOff>38100</xdr:rowOff>
        </xdr:to>
        <xdr:pic>
          <xdr:nvPicPr>
            <xdr:cNvPr id="9" name="Afbeelding 8">
              <a:extLst>
                <a:ext uri="{FF2B5EF4-FFF2-40B4-BE49-F238E27FC236}">
                  <a16:creationId xmlns:a16="http://schemas.microsoft.com/office/drawing/2014/main" id="{00000000-0008-0000-0000-000009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CALC!$Z$212:$AU$229" spid="_x0000_s5480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942974" y="15621000"/>
              <a:ext cx="12800746" cy="334327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 editAs="oneCell">
    <xdr:from>
      <xdr:col>19</xdr:col>
      <xdr:colOff>114860</xdr:colOff>
      <xdr:row>0</xdr:row>
      <xdr:rowOff>134472</xdr:rowOff>
    </xdr:from>
    <xdr:to>
      <xdr:col>25</xdr:col>
      <xdr:colOff>384787</xdr:colOff>
      <xdr:row>31</xdr:row>
      <xdr:rowOff>57997</xdr:rowOff>
    </xdr:to>
    <xdr:pic>
      <xdr:nvPicPr>
        <xdr:cNvPr id="4" name="Afbeelding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513"/>
        <a:stretch/>
      </xdr:blipFill>
      <xdr:spPr>
        <a:xfrm>
          <a:off x="12878360" y="134472"/>
          <a:ext cx="4236809" cy="786849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88</xdr:row>
          <xdr:rowOff>25596</xdr:rowOff>
        </xdr:from>
        <xdr:to>
          <xdr:col>22</xdr:col>
          <xdr:colOff>228599</xdr:colOff>
          <xdr:row>106</xdr:row>
          <xdr:rowOff>104775</xdr:rowOff>
        </xdr:to>
        <xdr:pic>
          <xdr:nvPicPr>
            <xdr:cNvPr id="5" name="Afbeelding 4">
              <a:extLst>
                <a:ext uri="{FF2B5EF4-FFF2-40B4-BE49-F238E27FC236}">
                  <a16:creationId xmlns:a16="http://schemas.microsoft.com/office/drawing/2014/main" id="{5A8B5E4E-F4E9-4AA4-BA6D-1FE3806A9835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CALC!$Z$284:$AU$301" spid="_x0000_s5481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942975" y="20399571"/>
              <a:ext cx="12934949" cy="3508179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276225</xdr:colOff>
      <xdr:row>0</xdr:row>
      <xdr:rowOff>0</xdr:rowOff>
    </xdr:from>
    <xdr:to>
      <xdr:col>27</xdr:col>
      <xdr:colOff>418396</xdr:colOff>
      <xdr:row>40</xdr:row>
      <xdr:rowOff>103786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58575" y="0"/>
          <a:ext cx="5628571" cy="791428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219075</xdr:colOff>
      <xdr:row>4</xdr:row>
      <xdr:rowOff>66675</xdr:rowOff>
    </xdr:from>
    <xdr:to>
      <xdr:col>23</xdr:col>
      <xdr:colOff>123358</xdr:colOff>
      <xdr:row>42</xdr:row>
      <xdr:rowOff>103857</xdr:rowOff>
    </xdr:to>
    <xdr:pic>
      <xdr:nvPicPr>
        <xdr:cNvPr id="3" name="Afbeelding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82275" y="838200"/>
          <a:ext cx="3733333" cy="73428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C1:Y86"/>
  <sheetViews>
    <sheetView showGridLines="0" tabSelected="1" zoomScaleNormal="100" zoomScalePageLayoutView="85" workbookViewId="0">
      <selection activeCell="E2" sqref="E2:L2"/>
    </sheetView>
  </sheetViews>
  <sheetFormatPr defaultColWidth="9.140625" defaultRowHeight="15" x14ac:dyDescent="0.25"/>
  <cols>
    <col min="1" max="1" width="9.140625" style="45"/>
    <col min="2" max="2" width="4.28515625" style="45" customWidth="1"/>
    <col min="3" max="3" width="10" style="45" customWidth="1"/>
    <col min="4" max="4" width="9.140625" style="45"/>
    <col min="5" max="5" width="11.28515625" style="45" customWidth="1"/>
    <col min="6" max="6" width="9.140625" style="45" customWidth="1"/>
    <col min="7" max="9" width="9.140625" style="45"/>
    <col min="10" max="10" width="11.140625" style="45" customWidth="1"/>
    <col min="11" max="11" width="10.28515625" style="45" customWidth="1"/>
    <col min="12" max="12" width="10.7109375" style="45" customWidth="1"/>
    <col min="13" max="13" width="9.85546875" style="45" customWidth="1"/>
    <col min="14" max="16384" width="9.140625" style="45"/>
  </cols>
  <sheetData>
    <row r="1" spans="3:15" x14ac:dyDescent="0.25">
      <c r="L1" s="233" t="s">
        <v>252</v>
      </c>
    </row>
    <row r="2" spans="3:15" x14ac:dyDescent="0.25">
      <c r="C2" s="153" t="s">
        <v>220</v>
      </c>
      <c r="D2" s="154"/>
      <c r="E2" s="159"/>
      <c r="F2" s="159"/>
      <c r="G2" s="159"/>
      <c r="H2" s="159"/>
      <c r="I2" s="159"/>
      <c r="J2" s="159"/>
      <c r="K2" s="159"/>
      <c r="L2" s="160"/>
    </row>
    <row r="3" spans="3:15" x14ac:dyDescent="0.25">
      <c r="C3" s="155"/>
      <c r="D3" s="156"/>
      <c r="E3" s="149"/>
      <c r="F3" s="149"/>
      <c r="G3" s="149"/>
      <c r="H3" s="149"/>
      <c r="I3" s="149"/>
      <c r="J3" s="149"/>
      <c r="K3" s="149"/>
      <c r="L3" s="150"/>
    </row>
    <row r="4" spans="3:15" x14ac:dyDescent="0.25">
      <c r="C4" s="155"/>
      <c r="D4" s="156"/>
      <c r="E4" s="149"/>
      <c r="F4" s="149"/>
      <c r="G4" s="149"/>
      <c r="H4" s="149"/>
      <c r="I4" s="149"/>
      <c r="J4" s="149"/>
      <c r="K4" s="149"/>
      <c r="L4" s="150"/>
    </row>
    <row r="5" spans="3:15" x14ac:dyDescent="0.25">
      <c r="C5" s="157"/>
      <c r="D5" s="158"/>
      <c r="E5" s="151"/>
      <c r="F5" s="151"/>
      <c r="G5" s="151"/>
      <c r="H5" s="151"/>
      <c r="I5" s="151"/>
      <c r="J5" s="151"/>
      <c r="K5" s="151"/>
      <c r="L5" s="152"/>
    </row>
    <row r="7" spans="3:15" x14ac:dyDescent="0.25">
      <c r="C7" s="126" t="s">
        <v>157</v>
      </c>
      <c r="D7" s="126"/>
      <c r="E7" s="126"/>
      <c r="F7" s="126"/>
      <c r="G7" s="126"/>
      <c r="H7" s="126"/>
      <c r="I7" s="126"/>
      <c r="J7" s="126"/>
      <c r="K7" s="126"/>
      <c r="L7" s="126"/>
    </row>
    <row r="8" spans="3:15" ht="15.75" thickBot="1" x14ac:dyDescent="0.3">
      <c r="C8" s="127"/>
      <c r="D8" s="127"/>
      <c r="E8" s="127"/>
      <c r="F8" s="127"/>
      <c r="G8" s="127"/>
      <c r="H8" s="127"/>
      <c r="I8" s="127"/>
      <c r="J8" s="127"/>
      <c r="K8" s="127"/>
      <c r="L8" s="127"/>
    </row>
    <row r="9" spans="3:15" ht="15.75" thickTop="1" x14ac:dyDescent="0.25"/>
    <row r="10" spans="3:15" x14ac:dyDescent="0.25">
      <c r="C10" s="128" t="s">
        <v>56</v>
      </c>
      <c r="D10" s="128"/>
      <c r="E10" s="128"/>
      <c r="F10" s="128"/>
      <c r="G10" s="128"/>
      <c r="I10" s="128" t="s">
        <v>62</v>
      </c>
      <c r="J10" s="128"/>
      <c r="K10" s="128"/>
      <c r="L10" s="128"/>
    </row>
    <row r="11" spans="3:15" x14ac:dyDescent="0.25">
      <c r="F11" s="63"/>
    </row>
    <row r="12" spans="3:15" s="46" customFormat="1" ht="23.1" customHeight="1" x14ac:dyDescent="0.25">
      <c r="C12" s="147" t="s">
        <v>57</v>
      </c>
      <c r="D12" s="147"/>
      <c r="E12" s="147"/>
      <c r="F12" s="65"/>
      <c r="G12" s="47" t="s">
        <v>58</v>
      </c>
      <c r="I12" s="148" t="s">
        <v>167</v>
      </c>
      <c r="J12" s="148"/>
      <c r="K12" s="48" t="s">
        <v>63</v>
      </c>
      <c r="L12" s="49"/>
      <c r="N12" s="45"/>
      <c r="O12" s="45"/>
    </row>
    <row r="13" spans="3:15" s="46" customFormat="1" ht="23.1" customHeight="1" x14ac:dyDescent="0.25">
      <c r="C13" s="147" t="s">
        <v>59</v>
      </c>
      <c r="D13" s="147"/>
      <c r="E13" s="147"/>
      <c r="F13" s="65"/>
      <c r="G13" s="47" t="s">
        <v>58</v>
      </c>
      <c r="I13" s="50" t="s">
        <v>162</v>
      </c>
      <c r="J13" s="51" t="s">
        <v>69</v>
      </c>
      <c r="K13" s="67"/>
      <c r="L13" s="52" t="s">
        <v>61</v>
      </c>
      <c r="N13" s="45"/>
      <c r="O13" s="45"/>
    </row>
    <row r="14" spans="3:15" s="46" customFormat="1" ht="23.1" customHeight="1" x14ac:dyDescent="0.25">
      <c r="C14" s="50" t="s">
        <v>89</v>
      </c>
      <c r="D14" s="129" t="s">
        <v>60</v>
      </c>
      <c r="E14" s="131"/>
      <c r="F14" s="65"/>
      <c r="G14" s="47" t="s">
        <v>61</v>
      </c>
      <c r="I14" s="50" t="s">
        <v>165</v>
      </c>
      <c r="J14" s="51" t="s">
        <v>67</v>
      </c>
      <c r="K14" s="67"/>
      <c r="L14" s="52" t="s">
        <v>61</v>
      </c>
      <c r="N14" s="45"/>
      <c r="O14" s="45"/>
    </row>
    <row r="15" spans="3:15" s="46" customFormat="1" ht="23.1" customHeight="1" x14ac:dyDescent="0.25">
      <c r="C15" s="50" t="s">
        <v>87</v>
      </c>
      <c r="D15" s="129" t="s">
        <v>236</v>
      </c>
      <c r="E15" s="131"/>
      <c r="F15" s="65"/>
      <c r="G15" s="47" t="s">
        <v>61</v>
      </c>
      <c r="I15" s="50" t="s">
        <v>163</v>
      </c>
      <c r="J15" s="51" t="s">
        <v>70</v>
      </c>
      <c r="K15" s="67"/>
      <c r="L15" s="52" t="s">
        <v>61</v>
      </c>
      <c r="N15" s="45"/>
      <c r="O15" s="45"/>
    </row>
    <row r="16" spans="3:15" ht="23.1" customHeight="1" x14ac:dyDescent="0.25">
      <c r="F16" s="53"/>
      <c r="I16" s="54" t="s">
        <v>166</v>
      </c>
      <c r="J16" s="51" t="s">
        <v>68</v>
      </c>
      <c r="K16" s="67"/>
      <c r="L16" s="52" t="s">
        <v>61</v>
      </c>
    </row>
    <row r="17" spans="3:19" ht="23.1" customHeight="1" x14ac:dyDescent="0.25">
      <c r="C17" s="55" t="s">
        <v>77</v>
      </c>
      <c r="D17" s="55"/>
      <c r="E17" s="55"/>
      <c r="F17" s="55"/>
      <c r="G17" s="55"/>
      <c r="I17" s="56" t="s">
        <v>164</v>
      </c>
      <c r="J17" s="51" t="s">
        <v>71</v>
      </c>
      <c r="K17" s="67"/>
      <c r="L17" s="52" t="s">
        <v>61</v>
      </c>
    </row>
    <row r="18" spans="3:19" ht="23.1" customHeight="1" x14ac:dyDescent="0.25">
      <c r="K18" s="62"/>
    </row>
    <row r="19" spans="3:19" ht="23.1" customHeight="1" x14ac:dyDescent="0.25">
      <c r="C19" s="50" t="s">
        <v>54</v>
      </c>
      <c r="D19" s="184" t="s">
        <v>73</v>
      </c>
      <c r="E19" s="185"/>
      <c r="F19" s="65"/>
      <c r="G19" s="52" t="s">
        <v>61</v>
      </c>
      <c r="I19" s="182" t="str">
        <f>IF(I20&lt;&gt;"",Waarschuwingen!C11,"")</f>
        <v>ERROR MESSAGES</v>
      </c>
      <c r="J19" s="182"/>
      <c r="K19" s="182"/>
    </row>
    <row r="20" spans="3:19" ht="23.1" customHeight="1" x14ac:dyDescent="0.25">
      <c r="C20" s="50" t="s">
        <v>55</v>
      </c>
      <c r="D20" s="184" t="s">
        <v>72</v>
      </c>
      <c r="E20" s="185"/>
      <c r="F20" s="65"/>
      <c r="G20" s="52" t="s">
        <v>61</v>
      </c>
      <c r="I20" s="57" t="str">
        <f t="array" ref="I20:I30">IFERROR(INDEX(Waarschuwingen!$C$12:$C$28,SMALL(IF((Waarschuwingen!$B$12:$B$28)=TRUE,ROW(Waarschuwingen!$B$12:$B$28)-11,100),ROW(1:17))),"")</f>
        <v>Not all necessary values are filled in correctly</v>
      </c>
      <c r="J20" s="58"/>
      <c r="K20" s="58"/>
      <c r="L20" s="58"/>
      <c r="M20" s="58"/>
      <c r="N20" s="58"/>
      <c r="O20" s="58"/>
      <c r="P20" s="58"/>
      <c r="Q20" s="58"/>
      <c r="R20" s="58"/>
      <c r="S20" s="58"/>
    </row>
    <row r="21" spans="3:19" ht="23.1" customHeight="1" x14ac:dyDescent="0.25">
      <c r="I21" s="57" t="str">
        <v>For an estimation of a specific window fill in Fb and Fh</v>
      </c>
      <c r="J21" s="58"/>
      <c r="K21" s="58"/>
      <c r="L21" s="58"/>
      <c r="M21" s="58"/>
      <c r="N21" s="58"/>
      <c r="O21" s="58"/>
      <c r="P21" s="58"/>
      <c r="Q21" s="58"/>
      <c r="R21" s="58"/>
      <c r="S21" s="58"/>
    </row>
    <row r="22" spans="3:19" ht="23.1" customHeight="1" x14ac:dyDescent="0.25">
      <c r="C22" s="129" t="s">
        <v>75</v>
      </c>
      <c r="D22" s="130"/>
      <c r="E22" s="131"/>
      <c r="F22" s="65"/>
      <c r="G22" s="52" t="s">
        <v>61</v>
      </c>
      <c r="I22" s="57" t="str">
        <v/>
      </c>
      <c r="J22" s="58"/>
      <c r="K22" s="58"/>
      <c r="L22" s="58"/>
      <c r="M22" s="58"/>
      <c r="N22" s="58"/>
      <c r="O22" s="58"/>
      <c r="P22" s="58"/>
      <c r="Q22" s="58"/>
      <c r="R22" s="58"/>
      <c r="S22" s="58"/>
    </row>
    <row r="23" spans="3:19" ht="23.1" customHeight="1" x14ac:dyDescent="0.25">
      <c r="C23" s="129" t="s">
        <v>74</v>
      </c>
      <c r="D23" s="130"/>
      <c r="E23" s="131"/>
      <c r="F23" s="65"/>
      <c r="G23" s="52" t="s">
        <v>61</v>
      </c>
      <c r="I23" s="57" t="str">
        <v/>
      </c>
      <c r="J23" s="58"/>
      <c r="K23" s="58"/>
      <c r="L23" s="58"/>
      <c r="M23" s="58"/>
      <c r="N23" s="58"/>
      <c r="O23" s="58"/>
      <c r="P23" s="58"/>
      <c r="Q23" s="58"/>
      <c r="R23" s="58"/>
      <c r="S23" s="58"/>
    </row>
    <row r="24" spans="3:19" ht="23.1" customHeight="1" x14ac:dyDescent="0.25">
      <c r="C24" s="176" t="s">
        <v>156</v>
      </c>
      <c r="D24" s="177"/>
      <c r="E24" s="177"/>
      <c r="F24" s="177"/>
      <c r="G24" s="178"/>
      <c r="I24" s="57" t="str">
        <v/>
      </c>
      <c r="J24" s="58"/>
      <c r="K24" s="58"/>
      <c r="L24" s="58"/>
      <c r="M24" s="58"/>
      <c r="N24" s="58"/>
      <c r="O24" s="58"/>
      <c r="P24" s="58"/>
      <c r="Q24" s="58"/>
      <c r="R24" s="58"/>
      <c r="S24" s="58"/>
    </row>
    <row r="25" spans="3:19" ht="23.1" customHeight="1" x14ac:dyDescent="0.25">
      <c r="C25" s="179"/>
      <c r="D25" s="180"/>
      <c r="E25" s="180"/>
      <c r="F25" s="180"/>
      <c r="G25" s="181"/>
      <c r="I25" s="57" t="str">
        <v/>
      </c>
      <c r="J25" s="58"/>
      <c r="K25" s="58"/>
      <c r="L25" s="58"/>
      <c r="M25" s="58"/>
      <c r="N25" s="58"/>
      <c r="O25" s="58"/>
      <c r="P25" s="58"/>
      <c r="Q25" s="58"/>
      <c r="R25" s="58"/>
      <c r="S25" s="58"/>
    </row>
    <row r="26" spans="3:19" ht="23.1" customHeight="1" x14ac:dyDescent="0.25">
      <c r="C26" s="138" t="s">
        <v>221</v>
      </c>
      <c r="D26" s="132" t="s">
        <v>219</v>
      </c>
      <c r="E26" s="133"/>
      <c r="F26" s="141"/>
      <c r="G26" s="144" t="s">
        <v>61</v>
      </c>
      <c r="I26" s="57" t="str">
        <v/>
      </c>
      <c r="J26" s="58"/>
      <c r="K26" s="58"/>
      <c r="L26" s="58"/>
      <c r="M26" s="58"/>
      <c r="N26" s="58"/>
      <c r="O26" s="58"/>
      <c r="P26" s="58"/>
      <c r="Q26" s="58"/>
      <c r="R26" s="58"/>
      <c r="S26" s="58"/>
    </row>
    <row r="27" spans="3:19" ht="23.1" customHeight="1" x14ac:dyDescent="0.25">
      <c r="C27" s="139"/>
      <c r="D27" s="134"/>
      <c r="E27" s="135"/>
      <c r="F27" s="142"/>
      <c r="G27" s="145"/>
      <c r="I27" s="57" t="str">
        <v/>
      </c>
      <c r="J27" s="58"/>
      <c r="K27" s="58"/>
      <c r="L27" s="58"/>
      <c r="M27" s="58"/>
      <c r="N27" s="58"/>
      <c r="O27" s="58"/>
      <c r="P27" s="58"/>
      <c r="Q27" s="58"/>
      <c r="R27" s="58"/>
      <c r="S27" s="58"/>
    </row>
    <row r="28" spans="3:19" ht="23.1" customHeight="1" x14ac:dyDescent="0.25">
      <c r="C28" s="140"/>
      <c r="D28" s="136"/>
      <c r="E28" s="137"/>
      <c r="F28" s="143"/>
      <c r="G28" s="146"/>
      <c r="I28" s="57" t="str">
        <v/>
      </c>
      <c r="J28" s="58"/>
      <c r="K28" s="58"/>
      <c r="L28" s="58"/>
      <c r="M28" s="58"/>
      <c r="N28" s="58"/>
      <c r="O28" s="58"/>
      <c r="P28" s="58"/>
      <c r="Q28" s="58"/>
      <c r="R28" s="58"/>
      <c r="S28" s="58"/>
    </row>
    <row r="29" spans="3:19" ht="23.1" customHeight="1" x14ac:dyDescent="0.25">
      <c r="I29" s="57" t="str">
        <v/>
      </c>
      <c r="J29" s="58"/>
      <c r="K29" s="58"/>
      <c r="L29" s="58"/>
      <c r="M29" s="58"/>
      <c r="N29" s="58"/>
      <c r="O29" s="58"/>
      <c r="P29" s="58"/>
      <c r="Q29" s="58"/>
      <c r="R29" s="58"/>
      <c r="S29" s="58"/>
    </row>
    <row r="30" spans="3:19" ht="23.1" customHeight="1" x14ac:dyDescent="0.25">
      <c r="C30" s="187" t="s">
        <v>108</v>
      </c>
      <c r="D30" s="187"/>
      <c r="E30" s="187"/>
      <c r="F30" s="187"/>
      <c r="I30" s="57" t="str">
        <v/>
      </c>
      <c r="J30" s="58"/>
      <c r="K30" s="58"/>
      <c r="L30" s="58"/>
      <c r="M30" s="58"/>
      <c r="N30" s="58"/>
      <c r="O30" s="58"/>
      <c r="P30" s="58"/>
      <c r="Q30" s="58"/>
      <c r="R30" s="58"/>
      <c r="S30" s="58"/>
    </row>
    <row r="31" spans="3:19" ht="23.1" customHeight="1" x14ac:dyDescent="0.25">
      <c r="C31" s="188" t="s">
        <v>76</v>
      </c>
      <c r="D31" s="189"/>
      <c r="E31" s="190"/>
      <c r="F31" s="66"/>
    </row>
    <row r="32" spans="3:19" ht="23.1" customHeight="1" x14ac:dyDescent="0.25">
      <c r="E32" s="63"/>
    </row>
    <row r="33" spans="3:24" ht="39" customHeight="1" thickBot="1" x14ac:dyDescent="0.6">
      <c r="C33" s="186" t="s">
        <v>205</v>
      </c>
      <c r="D33" s="186"/>
      <c r="E33" s="186"/>
      <c r="F33" s="186"/>
      <c r="G33" s="186"/>
      <c r="H33" s="186"/>
      <c r="I33" s="186"/>
      <c r="J33" s="186"/>
      <c r="K33" s="186"/>
      <c r="L33" s="186"/>
      <c r="M33" s="186"/>
      <c r="N33" s="186"/>
      <c r="O33" s="186"/>
      <c r="P33" s="186"/>
      <c r="Q33" s="186"/>
      <c r="R33" s="186"/>
      <c r="S33" s="186"/>
      <c r="T33" s="186"/>
      <c r="U33" s="186"/>
      <c r="V33" s="186"/>
      <c r="W33" s="186"/>
      <c r="X33" s="186"/>
    </row>
    <row r="34" spans="3:24" ht="15.75" thickTop="1" x14ac:dyDescent="0.25">
      <c r="J34" s="88"/>
    </row>
    <row r="35" spans="3:24" ht="18.75" x14ac:dyDescent="0.3">
      <c r="J35" s="90"/>
      <c r="K35" s="71" t="s">
        <v>207</v>
      </c>
      <c r="L35" s="94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</row>
    <row r="36" spans="3:24" ht="15.75" thickBot="1" x14ac:dyDescent="0.3">
      <c r="J36" s="84"/>
      <c r="X36" s="58"/>
    </row>
    <row r="37" spans="3:24" x14ac:dyDescent="0.25">
      <c r="C37" s="191" t="s">
        <v>202</v>
      </c>
      <c r="D37" s="192"/>
      <c r="E37" s="192"/>
      <c r="F37" s="192"/>
      <c r="G37" s="192"/>
      <c r="H37" s="192"/>
      <c r="I37" s="193"/>
      <c r="J37" s="84"/>
      <c r="L37" s="82" t="s">
        <v>206</v>
      </c>
      <c r="M37" s="197" t="s">
        <v>212</v>
      </c>
      <c r="N37" s="198"/>
      <c r="O37" s="198"/>
      <c r="P37" s="198"/>
      <c r="Q37" s="198"/>
      <c r="R37" s="198"/>
      <c r="S37" s="198"/>
      <c r="T37" s="198"/>
      <c r="U37" s="198"/>
      <c r="V37" s="198"/>
      <c r="W37" s="199"/>
      <c r="X37" s="93"/>
    </row>
    <row r="38" spans="3:24" ht="15.75" thickBot="1" x14ac:dyDescent="0.3">
      <c r="C38" s="194" t="s">
        <v>203</v>
      </c>
      <c r="D38" s="195"/>
      <c r="E38" s="195"/>
      <c r="F38" s="195"/>
      <c r="G38" s="195"/>
      <c r="H38" s="195"/>
      <c r="I38" s="196"/>
      <c r="J38" s="84"/>
      <c r="K38" s="89"/>
      <c r="L38" s="83" t="s">
        <v>214</v>
      </c>
      <c r="M38" s="200" t="s">
        <v>213</v>
      </c>
      <c r="N38" s="201"/>
      <c r="O38" s="201"/>
      <c r="P38" s="201"/>
      <c r="Q38" s="201"/>
      <c r="R38" s="201"/>
      <c r="S38" s="201"/>
      <c r="T38" s="201"/>
      <c r="U38" s="201"/>
      <c r="V38" s="201"/>
      <c r="W38" s="202"/>
      <c r="X38" s="93"/>
    </row>
    <row r="39" spans="3:24" ht="15.75" thickBot="1" x14ac:dyDescent="0.3">
      <c r="C39" s="85" t="s">
        <v>204</v>
      </c>
      <c r="D39" s="86"/>
      <c r="E39" s="86"/>
      <c r="F39" s="86"/>
      <c r="G39" s="86"/>
      <c r="H39" s="86"/>
      <c r="I39" s="87"/>
      <c r="J39" s="91"/>
      <c r="K39" s="102" t="s">
        <v>247</v>
      </c>
      <c r="L39" s="81" t="s">
        <v>216</v>
      </c>
      <c r="M39" s="114" t="s">
        <v>208</v>
      </c>
      <c r="N39" s="115"/>
      <c r="O39" s="115"/>
      <c r="P39" s="115"/>
      <c r="Q39" s="115"/>
      <c r="R39" s="115"/>
      <c r="S39" s="115"/>
      <c r="T39" s="115"/>
      <c r="U39" s="115"/>
      <c r="V39" s="115"/>
      <c r="W39" s="116"/>
      <c r="X39" s="92"/>
    </row>
    <row r="40" spans="3:24" x14ac:dyDescent="0.25">
      <c r="D40" s="60"/>
      <c r="E40" s="60"/>
      <c r="F40" s="60"/>
      <c r="G40" s="60"/>
      <c r="H40" s="60"/>
      <c r="I40" s="60"/>
      <c r="J40" s="60"/>
      <c r="K40" s="103"/>
      <c r="L40" s="59" t="s">
        <v>217</v>
      </c>
      <c r="M40" s="117" t="s">
        <v>209</v>
      </c>
      <c r="N40" s="118"/>
      <c r="O40" s="118"/>
      <c r="P40" s="118"/>
      <c r="Q40" s="118"/>
      <c r="R40" s="118"/>
      <c r="S40" s="118"/>
      <c r="T40" s="118"/>
      <c r="U40" s="118"/>
      <c r="V40" s="118"/>
      <c r="W40" s="119"/>
      <c r="X40" s="92"/>
    </row>
    <row r="41" spans="3:24" ht="15.75" thickBot="1" x14ac:dyDescent="0.3">
      <c r="D41" s="60"/>
      <c r="E41" s="60"/>
      <c r="F41" s="60"/>
      <c r="G41" s="60"/>
      <c r="H41" s="60"/>
      <c r="I41" s="60"/>
      <c r="J41" s="60"/>
      <c r="K41" s="104"/>
      <c r="L41" s="79" t="s">
        <v>218</v>
      </c>
      <c r="M41" s="120" t="s">
        <v>210</v>
      </c>
      <c r="N41" s="121"/>
      <c r="O41" s="121"/>
      <c r="P41" s="121"/>
      <c r="Q41" s="121"/>
      <c r="R41" s="121"/>
      <c r="S41" s="121"/>
      <c r="T41" s="121"/>
      <c r="U41" s="121"/>
      <c r="V41" s="121"/>
      <c r="W41" s="122"/>
      <c r="X41" s="92"/>
    </row>
    <row r="42" spans="3:24" x14ac:dyDescent="0.25">
      <c r="D42" s="60"/>
      <c r="E42" s="60"/>
      <c r="F42" s="60"/>
      <c r="G42" s="60"/>
      <c r="H42" s="60"/>
      <c r="I42" s="60"/>
      <c r="J42" s="60"/>
      <c r="K42" s="105" t="s">
        <v>248</v>
      </c>
      <c r="L42" s="78" t="s">
        <v>244</v>
      </c>
      <c r="M42" s="123" t="s">
        <v>246</v>
      </c>
      <c r="N42" s="124"/>
      <c r="O42" s="124"/>
      <c r="P42" s="124"/>
      <c r="Q42" s="124"/>
      <c r="R42" s="124"/>
      <c r="S42" s="124"/>
      <c r="T42" s="124"/>
      <c r="U42" s="124"/>
      <c r="V42" s="124"/>
      <c r="W42" s="125"/>
      <c r="X42" s="42"/>
    </row>
    <row r="43" spans="3:24" x14ac:dyDescent="0.25">
      <c r="D43" s="60"/>
      <c r="E43" s="60"/>
      <c r="F43" s="60"/>
      <c r="G43" s="60"/>
      <c r="H43" s="60"/>
      <c r="I43" s="60"/>
      <c r="J43" s="60"/>
      <c r="K43" s="106"/>
      <c r="L43" s="59" t="s">
        <v>240</v>
      </c>
      <c r="M43" s="108" t="s">
        <v>245</v>
      </c>
      <c r="N43" s="109"/>
      <c r="O43" s="109"/>
      <c r="P43" s="109"/>
      <c r="Q43" s="109"/>
      <c r="R43" s="109"/>
      <c r="S43" s="109"/>
      <c r="T43" s="109"/>
      <c r="U43" s="109"/>
      <c r="V43" s="109"/>
      <c r="W43" s="110"/>
      <c r="X43" s="42"/>
    </row>
    <row r="44" spans="3:24" x14ac:dyDescent="0.25">
      <c r="D44" s="60"/>
      <c r="E44" s="60"/>
      <c r="F44" s="60"/>
      <c r="G44" s="60"/>
      <c r="H44" s="60"/>
      <c r="I44" s="60"/>
      <c r="J44" s="60"/>
      <c r="K44" s="106"/>
      <c r="L44" s="80" t="s">
        <v>251</v>
      </c>
      <c r="M44" s="108" t="s">
        <v>242</v>
      </c>
      <c r="N44" s="109"/>
      <c r="O44" s="109"/>
      <c r="P44" s="109"/>
      <c r="Q44" s="109"/>
      <c r="R44" s="109"/>
      <c r="S44" s="109"/>
      <c r="T44" s="109"/>
      <c r="U44" s="109"/>
      <c r="V44" s="109"/>
      <c r="W44" s="110"/>
      <c r="X44" s="42"/>
    </row>
    <row r="45" spans="3:24" ht="15.75" thickBot="1" x14ac:dyDescent="0.3">
      <c r="D45" s="60"/>
      <c r="E45" s="60"/>
      <c r="F45" s="60"/>
      <c r="G45" s="60"/>
      <c r="H45" s="60"/>
      <c r="I45" s="60"/>
      <c r="J45" s="60"/>
      <c r="K45" s="107"/>
      <c r="L45" s="79" t="s">
        <v>211</v>
      </c>
      <c r="M45" s="111" t="s">
        <v>243</v>
      </c>
      <c r="N45" s="112"/>
      <c r="O45" s="112"/>
      <c r="P45" s="112"/>
      <c r="Q45" s="112"/>
      <c r="R45" s="112"/>
      <c r="S45" s="112"/>
      <c r="T45" s="112"/>
      <c r="U45" s="112"/>
      <c r="V45" s="112"/>
      <c r="W45" s="113"/>
      <c r="X45" s="42"/>
    </row>
    <row r="46" spans="3:24" x14ac:dyDescent="0.25">
      <c r="D46" s="60"/>
      <c r="E46" s="60"/>
      <c r="F46" s="60"/>
      <c r="G46" s="60"/>
      <c r="H46" s="60"/>
      <c r="I46" s="60"/>
      <c r="J46" s="60"/>
      <c r="K46" s="60"/>
      <c r="X46" s="58"/>
    </row>
    <row r="47" spans="3:24" ht="15" customHeight="1" x14ac:dyDescent="0.4">
      <c r="D47" s="64"/>
      <c r="E47" s="99" t="s">
        <v>158</v>
      </c>
      <c r="F47" s="99"/>
      <c r="G47" s="99"/>
      <c r="H47" s="99"/>
      <c r="I47" s="99"/>
      <c r="J47" s="99"/>
      <c r="K47" s="99"/>
      <c r="L47" s="99"/>
      <c r="M47" s="99"/>
      <c r="N47" s="99"/>
      <c r="O47" s="99"/>
      <c r="P47" s="99"/>
      <c r="Q47" s="99"/>
      <c r="R47" s="99"/>
      <c r="S47" s="99"/>
      <c r="T47" s="99"/>
      <c r="U47" s="99"/>
      <c r="V47" s="99"/>
      <c r="W47" s="64"/>
      <c r="X47" s="64"/>
    </row>
    <row r="48" spans="3:24" ht="15.75" customHeight="1" x14ac:dyDescent="0.4">
      <c r="C48" s="64"/>
      <c r="D48" s="64"/>
      <c r="E48" s="99"/>
      <c r="F48" s="99"/>
      <c r="G48" s="99"/>
      <c r="H48" s="99"/>
      <c r="I48" s="99"/>
      <c r="J48" s="99"/>
      <c r="K48" s="99"/>
      <c r="L48" s="99"/>
      <c r="M48" s="99"/>
      <c r="N48" s="99"/>
      <c r="O48" s="99"/>
      <c r="P48" s="99"/>
      <c r="Q48" s="99"/>
      <c r="R48" s="99"/>
      <c r="S48" s="99"/>
      <c r="T48" s="99"/>
      <c r="U48" s="99"/>
      <c r="V48" s="99"/>
      <c r="W48" s="64"/>
      <c r="X48" s="64"/>
    </row>
    <row r="49" spans="3:25" x14ac:dyDescent="0.25">
      <c r="C49" s="58"/>
      <c r="D49" s="58"/>
      <c r="E49" s="58"/>
      <c r="V49" s="58"/>
      <c r="W49" s="58"/>
      <c r="X49" s="58"/>
      <c r="Y49" s="58"/>
    </row>
    <row r="50" spans="3:25" ht="17.25" customHeight="1" x14ac:dyDescent="0.25"/>
    <row r="51" spans="3:25" ht="23.1" customHeight="1" x14ac:dyDescent="0.25">
      <c r="D51" s="58"/>
      <c r="F51" s="147" t="s">
        <v>159</v>
      </c>
      <c r="G51" s="147"/>
      <c r="H51" s="147"/>
      <c r="I51" s="100" t="str">
        <f>IF(Master_key_specific=TRUE,Waarschuwingen!$C$34, ROUNDDOWN(CALC!$F$22,1))</f>
        <v>N/A</v>
      </c>
      <c r="J51" s="101"/>
    </row>
    <row r="52" spans="3:25" ht="23.1" customHeight="1" x14ac:dyDescent="0.25">
      <c r="F52" s="171" t="s">
        <v>180</v>
      </c>
      <c r="G52" s="171"/>
      <c r="H52" s="171"/>
      <c r="I52" s="100" t="str">
        <f>IF(Master_key_specific=TRUE,Waarschuwingen!$C$34, ROUNDDOWN(CALC!$F$23+CALC!$F$24,1))</f>
        <v>N/A</v>
      </c>
      <c r="J52" s="101"/>
    </row>
    <row r="53" spans="3:25" ht="17.25" x14ac:dyDescent="0.25">
      <c r="F53" s="171" t="s">
        <v>201</v>
      </c>
      <c r="G53" s="171"/>
      <c r="H53" s="171"/>
      <c r="I53" s="100" t="str">
        <f>IF(Master_key_specific=TRUE,Waarschuwingen!$C$34,ROUNDDOWN(CALC!$F$22,1)+ROUNDDOWN(CALC!$F$23+CALC!$F$24,1))</f>
        <v>N/A</v>
      </c>
      <c r="J53" s="101"/>
      <c r="K53" s="174" t="str">
        <f>IF(gewicht_vleugel_is___180kg,Waarschuwingen!C30,"")</f>
        <v/>
      </c>
      <c r="L53" s="175"/>
      <c r="M53" s="175"/>
      <c r="N53" s="175"/>
      <c r="O53" s="175"/>
      <c r="P53" s="175"/>
      <c r="Q53" s="175"/>
      <c r="R53" s="175"/>
    </row>
    <row r="54" spans="3:25" s="61" customFormat="1" ht="24.95" customHeight="1" thickBot="1" x14ac:dyDescent="0.3"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</row>
    <row r="55" spans="3:25" ht="39" customHeight="1" thickBot="1" x14ac:dyDescent="0.3">
      <c r="F55" s="61"/>
      <c r="G55" s="163" t="s">
        <v>249</v>
      </c>
      <c r="H55" s="164"/>
      <c r="I55" s="164"/>
      <c r="J55" s="164"/>
      <c r="K55" s="165"/>
      <c r="L55" s="172" t="str">
        <f>IF(Master_key_specific=TRUE,Waarschuwingen!$C$34,IF($I$53&gt;180,Waarschuwingen!$C$41,CALC!$G$51))</f>
        <v>N/A</v>
      </c>
      <c r="M55" s="173"/>
      <c r="N55" s="61"/>
      <c r="O55" s="61"/>
      <c r="P55" s="61"/>
      <c r="Q55" s="61"/>
      <c r="R55" s="61"/>
    </row>
    <row r="56" spans="3:25" s="61" customFormat="1" ht="24.95" customHeight="1" thickBot="1" x14ac:dyDescent="0.3"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</row>
    <row r="57" spans="3:25" ht="18.75" x14ac:dyDescent="0.25">
      <c r="F57" s="61"/>
      <c r="G57" s="168" t="s">
        <v>160</v>
      </c>
      <c r="H57" s="169"/>
      <c r="I57" s="169"/>
      <c r="J57" s="169"/>
      <c r="K57" s="170"/>
      <c r="L57" s="166" t="str">
        <f>IF(Master_key_specific=TRUE,Waarschuwingen!$C$34,IF($I$53&gt;180,Waarschuwingen!$C$41,CALC!$G$52))</f>
        <v>N/A</v>
      </c>
      <c r="M57" s="167"/>
      <c r="N57" s="61"/>
      <c r="O57" s="61"/>
      <c r="P57" s="61"/>
      <c r="Q57" s="61"/>
      <c r="R57" s="61"/>
    </row>
    <row r="58" spans="3:25" ht="38.25" customHeight="1" thickBot="1" x14ac:dyDescent="0.3">
      <c r="F58" s="61"/>
      <c r="G58" s="95" t="s">
        <v>250</v>
      </c>
      <c r="H58" s="96"/>
      <c r="I58" s="96"/>
      <c r="J58" s="96"/>
      <c r="K58" s="96"/>
      <c r="L58" s="97" t="str">
        <f>IF(Master_key_specific=TRUE,Waarschuwingen!$C$34,IF($I$53&gt;180,Waarschuwingen!$C$41,IF($L$57="NO","/",ROUND(L55*2,0))))</f>
        <v>N/A</v>
      </c>
      <c r="M58" s="98"/>
      <c r="N58" s="61"/>
      <c r="O58" s="61"/>
      <c r="P58" s="61"/>
      <c r="Q58" s="61"/>
      <c r="R58" s="61"/>
    </row>
    <row r="59" spans="3:25" ht="15" customHeight="1" x14ac:dyDescent="0.4">
      <c r="G59" s="64"/>
      <c r="H59" s="64"/>
      <c r="I59" s="64"/>
      <c r="J59" s="64"/>
      <c r="K59" s="64"/>
      <c r="L59" s="64"/>
      <c r="M59" s="64"/>
      <c r="N59" s="64"/>
      <c r="O59" s="64"/>
      <c r="P59" s="64"/>
      <c r="Q59" s="64"/>
      <c r="R59" s="64"/>
      <c r="S59" s="64"/>
      <c r="T59" s="64"/>
      <c r="U59" s="64"/>
    </row>
    <row r="60" spans="3:25" ht="15" customHeight="1" x14ac:dyDescent="0.4">
      <c r="D60" s="64"/>
      <c r="E60" s="64"/>
      <c r="F60" s="99" t="s">
        <v>161</v>
      </c>
      <c r="G60" s="99"/>
      <c r="H60" s="99"/>
      <c r="I60" s="99"/>
      <c r="J60" s="99"/>
      <c r="K60" s="99"/>
      <c r="L60" s="99"/>
      <c r="M60" s="99"/>
      <c r="N60" s="99"/>
      <c r="O60" s="99"/>
      <c r="P60" s="99"/>
      <c r="Q60" s="99"/>
      <c r="R60" s="99"/>
      <c r="S60" s="99"/>
      <c r="T60" s="99"/>
      <c r="U60" s="99"/>
      <c r="V60" s="64"/>
      <c r="W60" s="64"/>
      <c r="X60" s="64"/>
    </row>
    <row r="61" spans="3:25" ht="15.75" customHeight="1" thickBot="1" x14ac:dyDescent="0.45">
      <c r="C61" s="64"/>
      <c r="D61" s="64"/>
      <c r="E61" s="64"/>
      <c r="F61" s="183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64"/>
      <c r="W61" s="64"/>
      <c r="X61" s="64"/>
    </row>
    <row r="63" spans="3:25" ht="15" customHeight="1" x14ac:dyDescent="0.25">
      <c r="G63" s="161" t="s">
        <v>241</v>
      </c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</row>
    <row r="64" spans="3:25" ht="15.75" customHeight="1" thickBot="1" x14ac:dyDescent="0.3"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</row>
    <row r="65" ht="15" customHeight="1" x14ac:dyDescent="0.25"/>
    <row r="85" spans="7:20" ht="15" customHeight="1" x14ac:dyDescent="0.25">
      <c r="G85" s="161" t="s">
        <v>160</v>
      </c>
      <c r="H85" s="161"/>
      <c r="I85" s="161"/>
      <c r="J85" s="161"/>
      <c r="K85" s="161"/>
      <c r="L85" s="161"/>
      <c r="M85" s="161"/>
      <c r="N85" s="161"/>
      <c r="O85" s="161"/>
      <c r="P85" s="161"/>
      <c r="Q85" s="161"/>
      <c r="R85" s="161"/>
      <c r="S85" s="161"/>
      <c r="T85" s="161"/>
    </row>
    <row r="86" spans="7:20" ht="15.75" customHeight="1" thickBot="1" x14ac:dyDescent="0.3">
      <c r="G86" s="162"/>
      <c r="H86" s="162"/>
      <c r="I86" s="162"/>
      <c r="J86" s="162"/>
      <c r="K86" s="162"/>
      <c r="L86" s="162"/>
      <c r="M86" s="162"/>
      <c r="N86" s="162"/>
      <c r="O86" s="162"/>
      <c r="P86" s="162"/>
      <c r="Q86" s="162"/>
      <c r="R86" s="162"/>
      <c r="S86" s="162"/>
      <c r="T86" s="162"/>
    </row>
  </sheetData>
  <sheetProtection algorithmName="SHA-512" hashValue="P4tw8lsa+xUA1S9HJh6A/tZbhBCALKv9gxslNNpGEn9t/nu+OkKS+CQwVDZO0e+Ll0JjWrT7VrW3V8LG9VVipw==" saltValue="Ov4L+TRMbjBpX3rMHc6NQQ==" spinCount="100000" sheet="1" selectLockedCells="1"/>
  <mergeCells count="56">
    <mergeCell ref="C33:X33"/>
    <mergeCell ref="I51:J51"/>
    <mergeCell ref="C30:F30"/>
    <mergeCell ref="D19:E19"/>
    <mergeCell ref="C31:E31"/>
    <mergeCell ref="C37:I37"/>
    <mergeCell ref="C38:I38"/>
    <mergeCell ref="M37:W37"/>
    <mergeCell ref="M38:W38"/>
    <mergeCell ref="G85:T86"/>
    <mergeCell ref="C13:E13"/>
    <mergeCell ref="G55:K55"/>
    <mergeCell ref="G63:T64"/>
    <mergeCell ref="L57:M57"/>
    <mergeCell ref="G57:K57"/>
    <mergeCell ref="F53:H53"/>
    <mergeCell ref="L55:M55"/>
    <mergeCell ref="K53:R53"/>
    <mergeCell ref="I53:J53"/>
    <mergeCell ref="C24:G25"/>
    <mergeCell ref="I19:K19"/>
    <mergeCell ref="F60:U61"/>
    <mergeCell ref="F51:H51"/>
    <mergeCell ref="F52:H52"/>
    <mergeCell ref="D20:E20"/>
    <mergeCell ref="E4:L4"/>
    <mergeCell ref="E5:L5"/>
    <mergeCell ref="C2:D5"/>
    <mergeCell ref="E2:L2"/>
    <mergeCell ref="E3:L3"/>
    <mergeCell ref="C7:L8"/>
    <mergeCell ref="C10:G10"/>
    <mergeCell ref="I10:L10"/>
    <mergeCell ref="C22:E22"/>
    <mergeCell ref="D26:E28"/>
    <mergeCell ref="C26:C28"/>
    <mergeCell ref="F26:F28"/>
    <mergeCell ref="G26:G28"/>
    <mergeCell ref="C23:E23"/>
    <mergeCell ref="C12:E12"/>
    <mergeCell ref="I12:J12"/>
    <mergeCell ref="D14:E14"/>
    <mergeCell ref="D15:E15"/>
    <mergeCell ref="G58:K58"/>
    <mergeCell ref="L58:M58"/>
    <mergeCell ref="E47:V48"/>
    <mergeCell ref="I52:J52"/>
    <mergeCell ref="K39:K41"/>
    <mergeCell ref="K42:K45"/>
    <mergeCell ref="M44:W44"/>
    <mergeCell ref="M45:W45"/>
    <mergeCell ref="M39:W39"/>
    <mergeCell ref="M40:W40"/>
    <mergeCell ref="M41:W41"/>
    <mergeCell ref="M42:W42"/>
    <mergeCell ref="M43:W43"/>
  </mergeCells>
  <conditionalFormatting sqref="L55">
    <cfRule type="expression" dxfId="31" priority="16" stopIfTrue="1">
      <formula>$L$55&lt;50</formula>
    </cfRule>
    <cfRule type="expression" dxfId="30" priority="17">
      <formula>$L$55&lt;100</formula>
    </cfRule>
    <cfRule type="expression" dxfId="29" priority="18">
      <formula>$L$55&gt;=100</formula>
    </cfRule>
  </conditionalFormatting>
  <conditionalFormatting sqref="L57:M57 L58">
    <cfRule type="expression" dxfId="28" priority="1" stopIfTrue="1">
      <formula>IF($L$57="NO",1)</formula>
    </cfRule>
    <cfRule type="expression" dxfId="27" priority="8">
      <formula>IF($L$58&lt;100,1)</formula>
    </cfRule>
    <cfRule type="expression" dxfId="26" priority="14">
      <formula>AND($L$58&gt;=50,$L$58&lt;100)</formula>
    </cfRule>
    <cfRule type="expression" dxfId="25" priority="15">
      <formula>IF($L$58&gt;=100,1)</formula>
    </cfRule>
  </conditionalFormatting>
  <conditionalFormatting sqref="I53">
    <cfRule type="cellIs" dxfId="24" priority="12" operator="greaterThan">
      <formula>180</formula>
    </cfRule>
  </conditionalFormatting>
  <conditionalFormatting sqref="I19:L19">
    <cfRule type="expression" dxfId="23" priority="9">
      <formula>$I$20&lt;&gt;""</formula>
    </cfRule>
  </conditionalFormatting>
  <dataValidations xWindow="365" yWindow="594" count="15">
    <dataValidation type="decimal" errorStyle="warning" operator="greaterThanOrEqual" showInputMessage="1" showErrorMessage="1" errorTitle="incorrect value" error="value must be greater than or equal to 0_x000a_" promptTitle="Weight of the vent profile" prompt="Fill in the weight of the vent profile per meter (in kg/m)_x000a_fill in zero to ignore the weight of the vent profile" sqref="F12" xr:uid="{00000000-0002-0000-0000-000000000000}">
      <formula1>0</formula1>
    </dataValidation>
    <dataValidation type="decimal" errorStyle="warning" operator="greaterThanOrEqual" showInputMessage="1" showErrorMessage="1" errorTitle="Incorrect value" error="Value must be greater than or equal to 0" promptTitle="Weight intermediate profile" prompt="Fill in the weight of the  intermediate profile per meter (in kg/m)_x000a_Fill in zero to ignore the weight of the  intermediate profile._x000a_" sqref="F13" xr:uid="{00000000-0002-0000-0000-000001000000}">
      <formula1>0</formula1>
    </dataValidation>
    <dataValidation type="decimal" errorStyle="warning" operator="greaterThan" showInputMessage="1" showErrorMessage="1" errorTitle="Incorrect Value" error="Value must be greater than 0" promptTitle="Profile depth" prompt="Fill in the profile depth in mm._x000a_shown on the drawing as &quot;D&quot;" sqref="F14" xr:uid="{00000000-0002-0000-0000-000002000000}">
      <formula1>0</formula1>
    </dataValidation>
    <dataValidation type="decimal" errorStyle="warning" operator="greaterThanOrEqual" showInputMessage="1" showErrorMessage="1" errorTitle="Incorrect value" error="The Value must be graetet than or equal to 0" promptTitle="position of the glass" prompt="Fill in the offset of the glass towards the outside of the vent in mm_x000a_Shown in the drawing as &quot;Dg&quot;_x000a_" sqref="F15" xr:uid="{00000000-0002-0000-0000-000003000000}">
      <formula1>0</formula1>
    </dataValidation>
    <dataValidation type="decimal" errorStyle="warning" operator="greaterThan" showInputMessage="1" showErrorMessage="1" errorTitle="incorrect value" error="Fill out the vent width in mm" promptTitle="Vent width" prompt="Fill in the vent width in mm._x000a_shown in the drawing as &quot;Fb&quot;" sqref="F19" xr:uid="{00000000-0002-0000-0000-000004000000}">
      <formula1>300</formula1>
    </dataValidation>
    <dataValidation type="decimal" errorStyle="warning" operator="greaterThan" showInputMessage="1" showErrorMessage="1" errorTitle="Incorrect value" error="Fill in the venth height in mm" promptTitle="Vent height" prompt="Fill in the vent height in mm._x000a_shown in the drawing as &quot;Fh&quot;" sqref="F20" xr:uid="{00000000-0002-0000-0000-000005000000}">
      <formula1>300</formula1>
    </dataValidation>
    <dataValidation type="decimal" errorStyle="warning" operator="greaterThan" allowBlank="1" showInputMessage="1" showErrorMessage="1" errorTitle="Incorrect value" error="Fill in the glass width in mm" promptTitle="Glass width" prompt="Fill in the width of the glass in mm_x000a_shown in the drawing as &quot;glass width&quot;_x000a_" sqref="F22" xr:uid="{00000000-0002-0000-0000-000006000000}">
      <formula1>300</formula1>
    </dataValidation>
    <dataValidation type="decimal" errorStyle="warning" operator="greaterThan" allowBlank="1" showInputMessage="1" showErrorMessage="1" errorTitle="incorrect value" error="Fill in the glass height in mm" promptTitle="Glass height" prompt="Fill in the height of the glass in mm._x000a_Shown in the drawing as &quot;glass height&quot;" sqref="F23" xr:uid="{00000000-0002-0000-0000-000007000000}">
      <formula1>300</formula1>
    </dataValidation>
    <dataValidation type="decimal" errorStyle="warning" operator="greaterThan" showInputMessage="1" showErrorMessage="1" errorTitle="Incorrect value" error="Thickness of the outside glass panel must be greater than 0" promptTitle="Thickness outside glass panel" prompt="Fill in the thickness of the outside glass panel in mm._x000a_Shown on the drawing as &quot;t1&quot;" sqref="K13" xr:uid="{00000000-0002-0000-0000-000008000000}">
      <formula1>0</formula1>
    </dataValidation>
    <dataValidation type="decimal" errorStyle="warning" operator="greaterThanOrEqual" showInputMessage="1" showErrorMessage="1" errorTitle="Incorrect value" error="g1 must be greater than or equal to 0" promptTitle="Thickness gap between t1 and t2" prompt="Fill in the thickness of the gap between t1 and t2 in mm_x000a_Shown on the drawing as &quot;g2&quot;_x000a_If no triple glazing is used &quot;g1&quot; and &quot;t2&quot;  must be filled in as 0" sqref="K14" xr:uid="{00000000-0002-0000-0000-000009000000}">
      <formula1>0</formula1>
    </dataValidation>
    <dataValidation type="decimal" errorStyle="warning" operator="greaterThanOrEqual" showInputMessage="1" showErrorMessage="1" errorTitle="Incorrect value" error="t2 must be greater than or equal to 0" promptTitle="thickness middle glass panel" prompt="Fill in the thickness of the middle glass panel in mm_x000a_Shown on the drawing as &quot;t2&quot;_x000a_If no triple glazing is used &quot;g1&quot; and &quot;t2&quot;  must be filled in as 0" sqref="K15" xr:uid="{00000000-0002-0000-0000-00000A000000}">
      <formula1>0</formula1>
    </dataValidation>
    <dataValidation type="decimal" errorStyle="warning" operator="greaterThanOrEqual" showInputMessage="1" showErrorMessage="1" errorTitle="Incorrect value" error="g2 must be greater than or equal to 0" promptTitle="thickness gap between t2 and t3 " prompt="Fill in the gap between t1/t2 and t3 in mm._x000a_shown on the drawing as &quot;g2&quot;_x000a_If no double glazing is used &quot;g2&quot; and &quot;t3&quot; must be filled in as 0" sqref="K16" xr:uid="{00000000-0002-0000-0000-00000B000000}">
      <formula1>0</formula1>
    </dataValidation>
    <dataValidation type="decimal" errorStyle="warning" operator="greaterThanOrEqual" allowBlank="1" showInputMessage="1" showErrorMessage="1" errorTitle="Incorrect Value" error="t3 must be greater than or equal to 0" promptTitle="thickness inside glass panel" prompt="Fill in the thickness of the inside glass panel in mm._x000a_shown on the drawing as &quot;t3&quot;_x000a_if no double glazing is used, &quot;g2&quot; and &quot;t3&quot; must be filled in as 0" sqref="K17" xr:uid="{00000000-0002-0000-0000-00000C000000}">
      <formula1>0</formula1>
    </dataValidation>
    <dataValidation type="list" allowBlank="1" showInputMessage="1" showErrorMessage="1" errorTitle="Choose the used pivot" error="the correct pivot is needed for a close estimation of the operating forces" promptTitle="Used Pivot" prompt="Choose the used pivot in this window" sqref="F31" xr:uid="{00000000-0002-0000-0000-00000D000000}">
      <formula1>Pivot_list</formula1>
    </dataValidation>
    <dataValidation type="custom" errorStyle="warning" operator="greaterThanOrEqual" allowBlank="1" showInputMessage="1" showErrorMessage="1" errorTitle="incorrect value" error="A must be greater than or equal to 0_x000a_And smaller than or equal to 200mm_x000a_" promptTitle="A" prompt="Fill in the difference between the vent size and the glass size._x000a_Shown on the drawing as A" sqref="F26:F28" xr:uid="{00000000-0002-0000-0000-00000E000000}">
      <formula1>AND(F26&gt;=0,F26&lt;=200)</formula1>
    </dataValidation>
  </dataValidations>
  <pageMargins left="0.7" right="0.7" top="0.75" bottom="0.75" header="0.3" footer="0.3"/>
  <pageSetup paperSize="9" scale="54" orientation="landscape" r:id="rId1"/>
  <rowBreaks count="2" manualBreakCount="2">
    <brk id="32" max="25" man="1"/>
    <brk id="59" max="25" man="1"/>
  </rowBreaks>
  <colBreaks count="1" manualBreakCount="1">
    <brk id="29" min="5" max="99" man="1"/>
  </colBreaks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4" operator="equal" id="{21F0537F-D999-48D1-8D0F-2F6433EC0B91}">
            <xm:f>Waarschuwingen!C$30</xm:f>
            <x14:dxf>
              <font>
                <b/>
                <i val="0"/>
                <color theme="1"/>
              </font>
              <numFmt numFmtId="0" formatCode="General"/>
              <fill>
                <patternFill>
                  <bgColor rgb="FFFF00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K53</xm:sqref>
        </x14:conditionalFormatting>
        <x14:conditionalFormatting xmlns:xm="http://schemas.microsoft.com/office/excel/2006/main">
          <x14:cfRule type="cellIs" priority="7" stopIfTrue="1" operator="equal" id="{C2353E1E-5EB9-47ED-A702-D9AD3709413D}">
            <xm:f>Waarschuwingen!$C$34</xm:f>
            <x14:dxf>
              <font>
                <b/>
                <i/>
                <color theme="1" tint="0.499984740745262"/>
              </font>
              <fill>
                <patternFill patternType="none">
                  <bgColor auto="1"/>
                </patternFill>
              </fill>
            </x14:dxf>
          </x14:cfRule>
          <xm:sqref>I51:J53 L55:M55 L57:M57 L58</xm:sqref>
        </x14:conditionalFormatting>
        <x14:conditionalFormatting xmlns:xm="http://schemas.microsoft.com/office/excel/2006/main">
          <x14:cfRule type="cellIs" priority="4" operator="equal" id="{E6D98BA5-644C-41A1-AEE6-E21933A4D42C}">
            <xm:f>Waarschuwingen!$C$41</xm:f>
            <x14:dxf>
              <font>
                <color rgb="FFFF0000"/>
              </font>
              <fill>
                <patternFill>
                  <bgColor theme="1" tint="0.34998626667073579"/>
                </patternFill>
              </fill>
            </x14:dxf>
          </x14:cfRule>
          <xm:sqref>L55:M55 L57:M57 L58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Blad2"/>
  <dimension ref="A1:E55"/>
  <sheetViews>
    <sheetView topLeftCell="A26" workbookViewId="0">
      <selection activeCell="A2" sqref="A2:A54"/>
    </sheetView>
  </sheetViews>
  <sheetFormatPr defaultRowHeight="15" x14ac:dyDescent="0.25"/>
  <cols>
    <col min="1" max="1" width="12.28515625" customWidth="1"/>
    <col min="4" max="4" width="12.7109375" customWidth="1"/>
    <col min="7" max="7" width="9.140625" customWidth="1"/>
  </cols>
  <sheetData>
    <row r="1" spans="1:5" ht="30" x14ac:dyDescent="0.25">
      <c r="A1" s="29" t="s">
        <v>8</v>
      </c>
      <c r="B1" s="29" t="s">
        <v>0</v>
      </c>
      <c r="C1" s="29" t="s">
        <v>138</v>
      </c>
      <c r="D1" s="30" t="s">
        <v>137</v>
      </c>
      <c r="E1" s="30" t="s">
        <v>138</v>
      </c>
    </row>
    <row r="2" spans="1:5" x14ac:dyDescent="0.25">
      <c r="A2" s="2" t="s">
        <v>1</v>
      </c>
      <c r="B2" s="1">
        <v>20.5</v>
      </c>
      <c r="C2" s="1" t="s">
        <v>61</v>
      </c>
      <c r="D2" s="1">
        <v>40</v>
      </c>
      <c r="E2" s="1" t="s">
        <v>134</v>
      </c>
    </row>
    <row r="3" spans="1:5" x14ac:dyDescent="0.25">
      <c r="A3" s="2" t="s">
        <v>2</v>
      </c>
      <c r="B3" s="1">
        <v>20.5</v>
      </c>
      <c r="C3" s="1" t="s">
        <v>61</v>
      </c>
      <c r="D3" s="1">
        <v>40</v>
      </c>
      <c r="E3" s="1" t="s">
        <v>134</v>
      </c>
    </row>
    <row r="4" spans="1:5" x14ac:dyDescent="0.25">
      <c r="A4" s="2" t="s">
        <v>3</v>
      </c>
      <c r="B4" s="1">
        <v>23.5</v>
      </c>
      <c r="C4" s="1" t="s">
        <v>61</v>
      </c>
      <c r="D4" s="1">
        <v>40</v>
      </c>
      <c r="E4" s="1" t="s">
        <v>134</v>
      </c>
    </row>
    <row r="5" spans="1:5" x14ac:dyDescent="0.25">
      <c r="A5" s="2" t="s">
        <v>4</v>
      </c>
      <c r="B5" s="1">
        <v>21.1</v>
      </c>
      <c r="C5" s="1" t="s">
        <v>61</v>
      </c>
      <c r="D5" s="1">
        <v>40</v>
      </c>
      <c r="E5" s="1" t="s">
        <v>134</v>
      </c>
    </row>
    <row r="6" spans="1:5" x14ac:dyDescent="0.25">
      <c r="A6" s="2" t="s">
        <v>5</v>
      </c>
      <c r="B6" s="1">
        <v>20.5</v>
      </c>
      <c r="C6" s="1" t="s">
        <v>61</v>
      </c>
      <c r="D6" s="1">
        <v>40</v>
      </c>
      <c r="E6" s="1" t="s">
        <v>134</v>
      </c>
    </row>
    <row r="7" spans="1:5" x14ac:dyDescent="0.25">
      <c r="A7" s="2" t="s">
        <v>6</v>
      </c>
      <c r="B7" s="1">
        <v>23.5</v>
      </c>
      <c r="C7" s="1" t="s">
        <v>61</v>
      </c>
      <c r="D7" s="1">
        <v>40</v>
      </c>
      <c r="E7" s="1" t="s">
        <v>134</v>
      </c>
    </row>
    <row r="8" spans="1:5" x14ac:dyDescent="0.25">
      <c r="A8" s="2" t="s">
        <v>7</v>
      </c>
      <c r="B8" s="1">
        <v>20.5</v>
      </c>
      <c r="C8" s="1" t="s">
        <v>61</v>
      </c>
      <c r="D8" s="1">
        <v>40</v>
      </c>
      <c r="E8" s="1" t="s">
        <v>134</v>
      </c>
    </row>
    <row r="9" spans="1:5" x14ac:dyDescent="0.25">
      <c r="A9" s="1" t="s">
        <v>9</v>
      </c>
      <c r="B9" s="1">
        <v>21</v>
      </c>
      <c r="C9" s="1" t="s">
        <v>61</v>
      </c>
      <c r="D9" s="1">
        <v>40</v>
      </c>
      <c r="E9" s="1" t="s">
        <v>134</v>
      </c>
    </row>
    <row r="10" spans="1:5" x14ac:dyDescent="0.25">
      <c r="A10" s="1" t="s">
        <v>10</v>
      </c>
      <c r="B10" s="1">
        <v>24</v>
      </c>
      <c r="C10" s="1" t="s">
        <v>61</v>
      </c>
      <c r="D10" s="1">
        <v>40</v>
      </c>
      <c r="E10" s="1" t="s">
        <v>134</v>
      </c>
    </row>
    <row r="11" spans="1:5" x14ac:dyDescent="0.25">
      <c r="A11" s="1" t="s">
        <v>11</v>
      </c>
      <c r="B11" s="1">
        <v>26</v>
      </c>
      <c r="C11" s="1" t="s">
        <v>61</v>
      </c>
      <c r="D11" s="1">
        <v>40</v>
      </c>
      <c r="E11" s="1" t="s">
        <v>134</v>
      </c>
    </row>
    <row r="12" spans="1:5" x14ac:dyDescent="0.25">
      <c r="A12" s="1" t="s">
        <v>12</v>
      </c>
      <c r="B12" s="1">
        <v>21</v>
      </c>
      <c r="C12" s="1" t="s">
        <v>61</v>
      </c>
      <c r="D12" s="1">
        <v>40</v>
      </c>
      <c r="E12" s="1" t="s">
        <v>134</v>
      </c>
    </row>
    <row r="13" spans="1:5" x14ac:dyDescent="0.25">
      <c r="A13" s="1" t="s">
        <v>13</v>
      </c>
      <c r="B13" s="1">
        <v>15</v>
      </c>
      <c r="C13" s="1" t="s">
        <v>61</v>
      </c>
      <c r="D13" s="1">
        <v>40</v>
      </c>
      <c r="E13" s="1" t="s">
        <v>134</v>
      </c>
    </row>
    <row r="14" spans="1:5" x14ac:dyDescent="0.25">
      <c r="A14" s="1" t="s">
        <v>14</v>
      </c>
      <c r="B14" s="1">
        <v>15</v>
      </c>
      <c r="C14" s="1" t="s">
        <v>61</v>
      </c>
      <c r="D14" s="1">
        <v>40</v>
      </c>
      <c r="E14" s="1" t="s">
        <v>134</v>
      </c>
    </row>
    <row r="15" spans="1:5" x14ac:dyDescent="0.25">
      <c r="A15" s="1" t="s">
        <v>15</v>
      </c>
      <c r="B15" s="1">
        <v>15</v>
      </c>
      <c r="C15" s="1" t="s">
        <v>61</v>
      </c>
      <c r="D15" s="1">
        <v>40</v>
      </c>
      <c r="E15" s="1" t="s">
        <v>134</v>
      </c>
    </row>
    <row r="16" spans="1:5" x14ac:dyDescent="0.25">
      <c r="A16" s="1" t="s">
        <v>16</v>
      </c>
      <c r="B16" s="1">
        <v>15</v>
      </c>
      <c r="C16" s="1" t="s">
        <v>61</v>
      </c>
      <c r="D16" s="1">
        <v>40</v>
      </c>
      <c r="E16" s="1" t="s">
        <v>134</v>
      </c>
    </row>
    <row r="17" spans="1:5" x14ac:dyDescent="0.25">
      <c r="A17" s="1" t="s">
        <v>17</v>
      </c>
      <c r="B17" s="1">
        <v>22</v>
      </c>
      <c r="C17" s="1" t="s">
        <v>61</v>
      </c>
      <c r="D17" s="1">
        <v>40</v>
      </c>
      <c r="E17" s="1" t="s">
        <v>134</v>
      </c>
    </row>
    <row r="18" spans="1:5" x14ac:dyDescent="0.25">
      <c r="A18" s="1" t="s">
        <v>18</v>
      </c>
      <c r="B18" s="1">
        <v>11</v>
      </c>
      <c r="C18" s="1" t="s">
        <v>61</v>
      </c>
      <c r="D18" s="1">
        <v>40</v>
      </c>
      <c r="E18" s="1" t="s">
        <v>134</v>
      </c>
    </row>
    <row r="19" spans="1:5" x14ac:dyDescent="0.25">
      <c r="A19" s="1" t="s">
        <v>19</v>
      </c>
      <c r="B19" s="1">
        <v>25</v>
      </c>
      <c r="C19" s="1" t="s">
        <v>61</v>
      </c>
      <c r="D19" s="1">
        <v>40</v>
      </c>
      <c r="E19" s="1" t="s">
        <v>134</v>
      </c>
    </row>
    <row r="20" spans="1:5" x14ac:dyDescent="0.25">
      <c r="A20" s="1" t="s">
        <v>20</v>
      </c>
      <c r="B20" s="1">
        <v>23.7</v>
      </c>
      <c r="C20" s="1" t="s">
        <v>61</v>
      </c>
      <c r="D20" s="1">
        <v>40</v>
      </c>
      <c r="E20" s="1" t="s">
        <v>134</v>
      </c>
    </row>
    <row r="21" spans="1:5" x14ac:dyDescent="0.25">
      <c r="A21" s="1" t="s">
        <v>21</v>
      </c>
      <c r="B21" s="1">
        <v>22</v>
      </c>
      <c r="C21" s="1" t="s">
        <v>61</v>
      </c>
      <c r="D21" s="1">
        <v>40</v>
      </c>
      <c r="E21" s="1" t="s">
        <v>134</v>
      </c>
    </row>
    <row r="22" spans="1:5" x14ac:dyDescent="0.25">
      <c r="A22" s="1" t="s">
        <v>22</v>
      </c>
      <c r="B22" s="1">
        <v>23</v>
      </c>
      <c r="C22" s="1" t="s">
        <v>61</v>
      </c>
      <c r="D22" s="1">
        <v>40</v>
      </c>
      <c r="E22" s="1" t="s">
        <v>134</v>
      </c>
    </row>
    <row r="23" spans="1:5" x14ac:dyDescent="0.25">
      <c r="A23" s="1" t="s">
        <v>23</v>
      </c>
      <c r="B23" s="1">
        <v>15</v>
      </c>
      <c r="C23" s="1" t="s">
        <v>61</v>
      </c>
      <c r="D23" s="1">
        <v>40</v>
      </c>
      <c r="E23" s="1" t="s">
        <v>134</v>
      </c>
    </row>
    <row r="24" spans="1:5" x14ac:dyDescent="0.25">
      <c r="A24" s="1" t="s">
        <v>24</v>
      </c>
      <c r="B24" s="1">
        <v>17</v>
      </c>
      <c r="C24" s="1" t="s">
        <v>61</v>
      </c>
      <c r="D24" s="1">
        <v>40</v>
      </c>
      <c r="E24" s="1" t="s">
        <v>134</v>
      </c>
    </row>
    <row r="25" spans="1:5" x14ac:dyDescent="0.25">
      <c r="A25" s="1" t="s">
        <v>25</v>
      </c>
      <c r="B25" s="1">
        <v>22</v>
      </c>
      <c r="C25" s="1" t="s">
        <v>61</v>
      </c>
      <c r="D25" s="1">
        <v>40</v>
      </c>
      <c r="E25" s="1" t="s">
        <v>134</v>
      </c>
    </row>
    <row r="26" spans="1:5" x14ac:dyDescent="0.25">
      <c r="A26" s="1" t="s">
        <v>26</v>
      </c>
      <c r="B26" s="1">
        <v>26.6</v>
      </c>
      <c r="C26" s="1" t="s">
        <v>61</v>
      </c>
      <c r="D26" s="1">
        <v>40</v>
      </c>
      <c r="E26" s="1" t="s">
        <v>134</v>
      </c>
    </row>
    <row r="27" spans="1:5" x14ac:dyDescent="0.25">
      <c r="A27" s="1" t="s">
        <v>27</v>
      </c>
      <c r="B27" s="1">
        <v>22</v>
      </c>
      <c r="C27" s="1" t="s">
        <v>61</v>
      </c>
      <c r="D27" s="1">
        <v>40</v>
      </c>
      <c r="E27" s="1" t="s">
        <v>134</v>
      </c>
    </row>
    <row r="28" spans="1:5" x14ac:dyDescent="0.25">
      <c r="A28" s="1" t="s">
        <v>28</v>
      </c>
      <c r="B28" s="1">
        <v>13</v>
      </c>
      <c r="C28" s="1" t="s">
        <v>61</v>
      </c>
      <c r="D28" s="1">
        <v>40</v>
      </c>
      <c r="E28" s="1" t="s">
        <v>134</v>
      </c>
    </row>
    <row r="29" spans="1:5" x14ac:dyDescent="0.25">
      <c r="A29" s="1" t="s">
        <v>29</v>
      </c>
      <c r="B29" s="1">
        <v>28</v>
      </c>
      <c r="C29" s="1" t="s">
        <v>61</v>
      </c>
      <c r="D29" s="1">
        <v>40</v>
      </c>
      <c r="E29" s="1" t="s">
        <v>134</v>
      </c>
    </row>
    <row r="30" spans="1:5" x14ac:dyDescent="0.25">
      <c r="A30" s="1" t="s">
        <v>30</v>
      </c>
      <c r="B30" s="1">
        <v>28</v>
      </c>
      <c r="C30" s="1" t="s">
        <v>61</v>
      </c>
      <c r="D30" s="1">
        <v>40</v>
      </c>
      <c r="E30" s="1" t="s">
        <v>134</v>
      </c>
    </row>
    <row r="31" spans="1:5" x14ac:dyDescent="0.25">
      <c r="A31" s="1" t="s">
        <v>31</v>
      </c>
      <c r="B31" s="1">
        <v>13</v>
      </c>
      <c r="C31" s="1" t="s">
        <v>61</v>
      </c>
      <c r="D31" s="1">
        <v>40</v>
      </c>
      <c r="E31" s="1" t="s">
        <v>134</v>
      </c>
    </row>
    <row r="32" spans="1:5" x14ac:dyDescent="0.25">
      <c r="A32" s="1" t="s">
        <v>32</v>
      </c>
      <c r="B32" s="1">
        <v>15</v>
      </c>
      <c r="C32" s="1" t="s">
        <v>61</v>
      </c>
      <c r="D32" s="1">
        <v>40</v>
      </c>
      <c r="E32" s="1" t="s">
        <v>134</v>
      </c>
    </row>
    <row r="33" spans="1:5" x14ac:dyDescent="0.25">
      <c r="A33" s="1" t="s">
        <v>33</v>
      </c>
      <c r="B33" s="1">
        <v>26</v>
      </c>
      <c r="C33" s="1" t="s">
        <v>61</v>
      </c>
      <c r="D33" s="1">
        <v>40</v>
      </c>
      <c r="E33" s="1" t="s">
        <v>134</v>
      </c>
    </row>
    <row r="34" spans="1:5" x14ac:dyDescent="0.25">
      <c r="A34" s="1" t="s">
        <v>34</v>
      </c>
      <c r="B34" s="1">
        <v>22</v>
      </c>
      <c r="C34" s="1" t="s">
        <v>61</v>
      </c>
      <c r="D34" s="1">
        <v>40</v>
      </c>
      <c r="E34" s="1" t="s">
        <v>134</v>
      </c>
    </row>
    <row r="35" spans="1:5" x14ac:dyDescent="0.25">
      <c r="A35" s="1" t="s">
        <v>35</v>
      </c>
      <c r="B35" s="1">
        <v>22</v>
      </c>
      <c r="C35" s="1" t="s">
        <v>61</v>
      </c>
      <c r="D35" s="1">
        <v>40</v>
      </c>
      <c r="E35" s="1" t="s">
        <v>134</v>
      </c>
    </row>
    <row r="36" spans="1:5" x14ac:dyDescent="0.25">
      <c r="A36" s="1" t="s">
        <v>36</v>
      </c>
      <c r="B36" s="1">
        <v>17.5</v>
      </c>
      <c r="C36" s="1" t="s">
        <v>61</v>
      </c>
      <c r="D36" s="1">
        <v>40</v>
      </c>
      <c r="E36" s="1" t="s">
        <v>134</v>
      </c>
    </row>
    <row r="37" spans="1:5" x14ac:dyDescent="0.25">
      <c r="A37" s="1" t="s">
        <v>37</v>
      </c>
      <c r="B37" s="1">
        <v>26</v>
      </c>
      <c r="C37" s="1" t="s">
        <v>61</v>
      </c>
      <c r="D37" s="1">
        <v>40</v>
      </c>
      <c r="E37" s="1" t="s">
        <v>134</v>
      </c>
    </row>
    <row r="38" spans="1:5" x14ac:dyDescent="0.25">
      <c r="A38" s="1" t="s">
        <v>38</v>
      </c>
      <c r="B38" s="1">
        <v>26</v>
      </c>
      <c r="C38" s="1" t="s">
        <v>61</v>
      </c>
      <c r="D38" s="1">
        <v>40</v>
      </c>
      <c r="E38" s="1" t="s">
        <v>134</v>
      </c>
    </row>
    <row r="39" spans="1:5" x14ac:dyDescent="0.25">
      <c r="A39" s="1" t="s">
        <v>39</v>
      </c>
      <c r="B39" s="1">
        <v>22</v>
      </c>
      <c r="C39" s="1" t="s">
        <v>61</v>
      </c>
      <c r="D39" s="1">
        <v>40</v>
      </c>
      <c r="E39" s="1" t="s">
        <v>134</v>
      </c>
    </row>
    <row r="40" spans="1:5" x14ac:dyDescent="0.25">
      <c r="A40" s="1" t="s">
        <v>40</v>
      </c>
      <c r="B40" s="1">
        <v>22</v>
      </c>
      <c r="C40" s="1" t="s">
        <v>61</v>
      </c>
      <c r="D40" s="1">
        <v>40</v>
      </c>
      <c r="E40" s="1" t="s">
        <v>134</v>
      </c>
    </row>
    <row r="41" spans="1:5" x14ac:dyDescent="0.25">
      <c r="A41" s="1" t="s">
        <v>41</v>
      </c>
      <c r="B41" s="1">
        <v>27.6</v>
      </c>
      <c r="C41" s="1" t="s">
        <v>61</v>
      </c>
      <c r="D41" s="1">
        <v>40</v>
      </c>
      <c r="E41" s="1" t="s">
        <v>134</v>
      </c>
    </row>
    <row r="42" spans="1:5" x14ac:dyDescent="0.25">
      <c r="A42" s="1" t="s">
        <v>42</v>
      </c>
      <c r="B42" s="1">
        <v>27.6</v>
      </c>
      <c r="C42" s="1" t="s">
        <v>61</v>
      </c>
      <c r="D42" s="1">
        <v>40</v>
      </c>
      <c r="E42" s="1" t="s">
        <v>134</v>
      </c>
    </row>
    <row r="43" spans="1:5" x14ac:dyDescent="0.25">
      <c r="A43" s="1" t="s">
        <v>43</v>
      </c>
      <c r="B43" s="1">
        <v>24.5</v>
      </c>
      <c r="C43" s="1" t="s">
        <v>61</v>
      </c>
      <c r="D43" s="1">
        <v>40</v>
      </c>
      <c r="E43" s="1" t="s">
        <v>134</v>
      </c>
    </row>
    <row r="44" spans="1:5" x14ac:dyDescent="0.25">
      <c r="A44" s="1" t="s">
        <v>44</v>
      </c>
      <c r="B44" s="1">
        <v>29</v>
      </c>
      <c r="C44" s="1" t="s">
        <v>61</v>
      </c>
      <c r="D44" s="1">
        <v>40</v>
      </c>
      <c r="E44" s="1" t="s">
        <v>134</v>
      </c>
    </row>
    <row r="45" spans="1:5" x14ac:dyDescent="0.25">
      <c r="A45" s="1" t="s">
        <v>45</v>
      </c>
      <c r="B45" s="1">
        <v>15</v>
      </c>
      <c r="C45" s="1" t="s">
        <v>61</v>
      </c>
      <c r="D45" s="1">
        <v>40</v>
      </c>
      <c r="E45" s="1" t="s">
        <v>134</v>
      </c>
    </row>
    <row r="46" spans="1:5" x14ac:dyDescent="0.25">
      <c r="A46" s="1" t="s">
        <v>46</v>
      </c>
      <c r="B46" s="1">
        <v>15</v>
      </c>
      <c r="C46" s="1" t="s">
        <v>61</v>
      </c>
      <c r="D46" s="1">
        <v>40</v>
      </c>
      <c r="E46" s="1" t="s">
        <v>134</v>
      </c>
    </row>
    <row r="47" spans="1:5" x14ac:dyDescent="0.25">
      <c r="A47" s="1" t="s">
        <v>47</v>
      </c>
      <c r="B47" s="1">
        <v>28</v>
      </c>
      <c r="C47" s="1" t="s">
        <v>61</v>
      </c>
      <c r="D47" s="1">
        <v>40</v>
      </c>
      <c r="E47" s="1" t="s">
        <v>134</v>
      </c>
    </row>
    <row r="48" spans="1:5" x14ac:dyDescent="0.25">
      <c r="A48" s="1" t="s">
        <v>48</v>
      </c>
      <c r="B48" s="1">
        <v>15</v>
      </c>
      <c r="C48" s="1" t="s">
        <v>61</v>
      </c>
      <c r="D48" s="1">
        <v>40</v>
      </c>
      <c r="E48" s="1" t="s">
        <v>134</v>
      </c>
    </row>
    <row r="49" spans="1:5" x14ac:dyDescent="0.25">
      <c r="A49" s="1" t="s">
        <v>49</v>
      </c>
      <c r="B49" s="1">
        <v>13</v>
      </c>
      <c r="C49" s="1" t="s">
        <v>61</v>
      </c>
      <c r="D49" s="1">
        <v>40</v>
      </c>
      <c r="E49" s="1" t="s">
        <v>134</v>
      </c>
    </row>
    <row r="50" spans="1:5" x14ac:dyDescent="0.25">
      <c r="A50" s="1" t="s">
        <v>50</v>
      </c>
      <c r="B50" s="1">
        <v>23.7</v>
      </c>
      <c r="C50" s="1" t="s">
        <v>61</v>
      </c>
      <c r="D50" s="1">
        <v>40</v>
      </c>
      <c r="E50" s="1" t="s">
        <v>134</v>
      </c>
    </row>
    <row r="51" spans="1:5" x14ac:dyDescent="0.25">
      <c r="A51" s="1" t="s">
        <v>51</v>
      </c>
      <c r="B51" s="1">
        <v>13</v>
      </c>
      <c r="C51" s="1" t="s">
        <v>61</v>
      </c>
      <c r="D51" s="1">
        <v>40</v>
      </c>
      <c r="E51" s="1" t="s">
        <v>134</v>
      </c>
    </row>
    <row r="52" spans="1:5" x14ac:dyDescent="0.25">
      <c r="A52" s="1" t="s">
        <v>52</v>
      </c>
      <c r="B52" s="1">
        <v>13</v>
      </c>
      <c r="C52" s="1" t="s">
        <v>61</v>
      </c>
      <c r="D52" s="1">
        <v>40</v>
      </c>
      <c r="E52" s="1" t="s">
        <v>134</v>
      </c>
    </row>
    <row r="53" spans="1:5" x14ac:dyDescent="0.25">
      <c r="A53" s="1" t="s">
        <v>53</v>
      </c>
      <c r="B53" s="1">
        <v>15.7</v>
      </c>
      <c r="C53" s="1" t="s">
        <v>61</v>
      </c>
      <c r="D53" s="1">
        <v>40</v>
      </c>
      <c r="E53" s="1" t="s">
        <v>134</v>
      </c>
    </row>
    <row r="54" spans="1:5" x14ac:dyDescent="0.25">
      <c r="A54" s="2">
        <v>2501</v>
      </c>
      <c r="B54" s="3">
        <v>15</v>
      </c>
      <c r="C54" s="1" t="s">
        <v>61</v>
      </c>
      <c r="D54" s="1">
        <v>40</v>
      </c>
      <c r="E54" s="1" t="s">
        <v>134</v>
      </c>
    </row>
    <row r="55" spans="1:5" x14ac:dyDescent="0.25">
      <c r="A55" s="1"/>
      <c r="B55" s="1"/>
      <c r="C55" s="1"/>
      <c r="D55" s="1"/>
      <c r="E55" s="1"/>
    </row>
  </sheetData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d3"/>
  <dimension ref="B2:AU301"/>
  <sheetViews>
    <sheetView topLeftCell="W268" workbookViewId="0">
      <selection activeCell="W290" sqref="W290"/>
    </sheetView>
  </sheetViews>
  <sheetFormatPr defaultRowHeight="15" x14ac:dyDescent="0.25"/>
  <cols>
    <col min="2" max="50" width="9.5703125" customWidth="1"/>
  </cols>
  <sheetData>
    <row r="2" spans="2:14" x14ac:dyDescent="0.25">
      <c r="B2" s="206" t="s">
        <v>78</v>
      </c>
      <c r="C2" s="206"/>
      <c r="D2" s="206"/>
      <c r="E2" s="206"/>
      <c r="F2" s="206"/>
      <c r="G2" s="206"/>
      <c r="I2" s="206" t="s">
        <v>8</v>
      </c>
      <c r="J2" s="206"/>
      <c r="K2" s="206"/>
      <c r="L2" s="206"/>
      <c r="M2" s="206"/>
      <c r="N2" s="206"/>
    </row>
    <row r="3" spans="2:14" ht="15.75" thickBot="1" x14ac:dyDescent="0.3">
      <c r="B3" s="207"/>
      <c r="C3" s="207"/>
      <c r="D3" s="207"/>
      <c r="E3" s="207"/>
      <c r="F3" s="207"/>
      <c r="G3" s="207"/>
      <c r="I3" s="207"/>
      <c r="J3" s="207"/>
      <c r="K3" s="207"/>
      <c r="L3" s="207"/>
      <c r="M3" s="207"/>
      <c r="N3" s="207"/>
    </row>
    <row r="5" spans="2:14" x14ac:dyDescent="0.25">
      <c r="B5" s="220" t="s">
        <v>82</v>
      </c>
      <c r="C5" s="220"/>
      <c r="E5" s="220" t="s">
        <v>83</v>
      </c>
      <c r="F5" s="220"/>
      <c r="J5" s="222" t="s">
        <v>109</v>
      </c>
      <c r="K5" s="222"/>
      <c r="L5" s="222"/>
      <c r="M5">
        <f>input!F31</f>
        <v>0</v>
      </c>
    </row>
    <row r="6" spans="2:14" x14ac:dyDescent="0.25">
      <c r="B6" t="s">
        <v>64</v>
      </c>
      <c r="C6">
        <f>input!K13</f>
        <v>0</v>
      </c>
      <c r="D6" t="s">
        <v>61</v>
      </c>
      <c r="E6" t="s">
        <v>84</v>
      </c>
      <c r="F6" s="4">
        <f>input!K14</f>
        <v>0</v>
      </c>
      <c r="G6" t="s">
        <v>61</v>
      </c>
      <c r="I6" t="s">
        <v>0</v>
      </c>
      <c r="J6" s="222" t="s">
        <v>110</v>
      </c>
      <c r="K6" s="222"/>
      <c r="L6" s="222"/>
      <c r="M6" t="e">
        <f>VLOOKUP(M5,'pivot list'!$A$2:$B$54,2,FALSE)</f>
        <v>#N/A</v>
      </c>
      <c r="N6" t="s">
        <v>61</v>
      </c>
    </row>
    <row r="7" spans="2:14" x14ac:dyDescent="0.25">
      <c r="B7" t="s">
        <v>65</v>
      </c>
      <c r="C7">
        <f>input!K15</f>
        <v>0</v>
      </c>
      <c r="D7" t="s">
        <v>61</v>
      </c>
      <c r="E7" t="s">
        <v>85</v>
      </c>
      <c r="F7" s="4">
        <f>input!K16</f>
        <v>0</v>
      </c>
      <c r="G7" t="s">
        <v>61</v>
      </c>
    </row>
    <row r="8" spans="2:14" x14ac:dyDescent="0.25">
      <c r="B8" t="s">
        <v>66</v>
      </c>
      <c r="C8">
        <f>input!K17</f>
        <v>0</v>
      </c>
      <c r="D8" t="s">
        <v>61</v>
      </c>
    </row>
    <row r="10" spans="2:14" ht="15" customHeight="1" x14ac:dyDescent="0.25">
      <c r="B10" s="221" t="s">
        <v>79</v>
      </c>
      <c r="C10" s="221"/>
      <c r="D10" s="221"/>
      <c r="E10" s="1">
        <f>COUNTIF(C6:C8,"&lt;&gt;0")</f>
        <v>0</v>
      </c>
      <c r="F10" s="1"/>
    </row>
    <row r="11" spans="2:14" ht="15.75" customHeight="1" x14ac:dyDescent="0.25">
      <c r="B11" s="221" t="s">
        <v>80</v>
      </c>
      <c r="C11" s="221"/>
      <c r="D11" s="221"/>
      <c r="E11" s="1">
        <f>SUM(C6:C8)*2.5</f>
        <v>0</v>
      </c>
      <c r="F11" s="1" t="s">
        <v>81</v>
      </c>
    </row>
    <row r="12" spans="2:14" x14ac:dyDescent="0.25">
      <c r="B12" s="221" t="s">
        <v>90</v>
      </c>
      <c r="C12" s="221"/>
      <c r="D12" s="221"/>
      <c r="E12" s="1">
        <f>COUNTIF(C7,"&lt;&gt;0")</f>
        <v>0</v>
      </c>
      <c r="F12" s="1"/>
    </row>
    <row r="13" spans="2:14" x14ac:dyDescent="0.25">
      <c r="B13" s="221" t="s">
        <v>91</v>
      </c>
      <c r="C13" s="221"/>
      <c r="D13" s="221"/>
      <c r="E13" s="1">
        <f>COUNTIF(C8,"&lt;&gt;0")</f>
        <v>0</v>
      </c>
      <c r="F13" s="1"/>
    </row>
    <row r="15" spans="2:14" ht="15" customHeight="1" x14ac:dyDescent="0.25">
      <c r="B15" s="223" t="s">
        <v>117</v>
      </c>
      <c r="C15" s="223"/>
      <c r="D15" s="223"/>
      <c r="E15" s="223"/>
      <c r="F15" s="223"/>
      <c r="G15" s="223"/>
      <c r="H15" s="223"/>
      <c r="I15" s="223"/>
      <c r="J15" s="223"/>
      <c r="K15" s="223"/>
      <c r="L15" s="223"/>
      <c r="M15" s="223"/>
      <c r="N15" s="223"/>
    </row>
    <row r="16" spans="2:14" ht="15.75" customHeight="1" thickBot="1" x14ac:dyDescent="0.3">
      <c r="B16" s="224"/>
      <c r="C16" s="224"/>
      <c r="D16" s="224"/>
      <c r="E16" s="224"/>
      <c r="F16" s="224"/>
      <c r="G16" s="224"/>
      <c r="H16" s="224"/>
      <c r="I16" s="224"/>
      <c r="J16" s="224"/>
      <c r="K16" s="224"/>
      <c r="L16" s="224"/>
      <c r="M16" s="224"/>
      <c r="N16" s="224"/>
    </row>
    <row r="17" spans="2:15" s="4" customFormat="1" x14ac:dyDescent="0.25"/>
    <row r="19" spans="2:15" x14ac:dyDescent="0.25">
      <c r="B19" s="206" t="s">
        <v>92</v>
      </c>
      <c r="C19" s="206"/>
      <c r="D19" s="206"/>
      <c r="E19" s="206"/>
      <c r="F19" s="206"/>
      <c r="G19" s="206"/>
      <c r="I19" s="206" t="s">
        <v>95</v>
      </c>
      <c r="J19" s="206"/>
      <c r="K19" s="206"/>
      <c r="L19" s="206"/>
      <c r="M19" s="206"/>
      <c r="N19" s="206"/>
    </row>
    <row r="20" spans="2:15" ht="15.75" thickBot="1" x14ac:dyDescent="0.3">
      <c r="B20" s="207"/>
      <c r="C20" s="207"/>
      <c r="D20" s="207"/>
      <c r="E20" s="207"/>
      <c r="F20" s="207"/>
      <c r="G20" s="207"/>
      <c r="I20" s="207"/>
      <c r="J20" s="207"/>
      <c r="K20" s="207"/>
      <c r="L20" s="207"/>
      <c r="M20" s="207"/>
      <c r="N20" s="207"/>
    </row>
    <row r="22" spans="2:15" x14ac:dyDescent="0.25">
      <c r="B22" t="s">
        <v>103</v>
      </c>
      <c r="C22" s="222" t="s">
        <v>104</v>
      </c>
      <c r="D22" s="222"/>
      <c r="E22" s="222"/>
      <c r="F22" s="8">
        <f>M24*M25*E11</f>
        <v>0</v>
      </c>
      <c r="G22" t="s">
        <v>94</v>
      </c>
      <c r="I22" t="s">
        <v>54</v>
      </c>
      <c r="J22" s="222" t="s">
        <v>97</v>
      </c>
      <c r="K22" s="222"/>
      <c r="L22" s="222"/>
      <c r="M22">
        <f>input!F19*0.001</f>
        <v>0</v>
      </c>
      <c r="N22" t="s">
        <v>98</v>
      </c>
    </row>
    <row r="23" spans="2:15" x14ac:dyDescent="0.25">
      <c r="C23" s="222" t="s">
        <v>107</v>
      </c>
      <c r="D23" s="222"/>
      <c r="E23" s="222"/>
      <c r="F23" s="8">
        <f>(2*M22+2*M23)*input!F12</f>
        <v>0</v>
      </c>
      <c r="G23" t="s">
        <v>94</v>
      </c>
      <c r="I23" t="s">
        <v>55</v>
      </c>
      <c r="J23" s="222" t="s">
        <v>96</v>
      </c>
      <c r="K23" s="222"/>
      <c r="L23" s="222"/>
      <c r="M23">
        <f>input!F20*0.001</f>
        <v>0</v>
      </c>
      <c r="N23" t="s">
        <v>98</v>
      </c>
    </row>
    <row r="24" spans="2:15" x14ac:dyDescent="0.25">
      <c r="C24" s="222" t="s">
        <v>115</v>
      </c>
      <c r="D24" s="222"/>
      <c r="E24" s="222"/>
      <c r="F24" s="8">
        <f>(M22+M23)*input!F13</f>
        <v>0</v>
      </c>
      <c r="G24" t="s">
        <v>94</v>
      </c>
      <c r="J24" s="222" t="s">
        <v>106</v>
      </c>
      <c r="K24" s="222"/>
      <c r="L24" s="222"/>
      <c r="M24" s="6">
        <f>IF(input!$F$22&lt;&gt;0,input!$F$22*0.001,(input!$F$19-2*input!$F$26)*0.001)</f>
        <v>0</v>
      </c>
      <c r="N24" t="s">
        <v>98</v>
      </c>
    </row>
    <row r="25" spans="2:15" x14ac:dyDescent="0.25">
      <c r="F25" s="8"/>
      <c r="J25" s="222" t="s">
        <v>105</v>
      </c>
      <c r="K25" s="222"/>
      <c r="L25" s="222"/>
      <c r="M25">
        <f>IF(input!$F$23&lt;&gt;0,input!$F$23*0.001,(input!$F$20-2*input!$F$26)*0.001)</f>
        <v>0</v>
      </c>
      <c r="N25" t="s">
        <v>98</v>
      </c>
      <c r="O25" s="6"/>
    </row>
    <row r="26" spans="2:15" x14ac:dyDescent="0.25">
      <c r="B26" s="206" t="s">
        <v>86</v>
      </c>
      <c r="C26" s="206"/>
      <c r="D26" s="206"/>
      <c r="E26" s="206"/>
      <c r="F26" s="206"/>
      <c r="G26" s="206"/>
      <c r="I26" t="s">
        <v>89</v>
      </c>
      <c r="J26" s="222" t="s">
        <v>99</v>
      </c>
      <c r="K26" s="222"/>
      <c r="L26" s="222"/>
      <c r="M26">
        <f>input!F14*0.001</f>
        <v>0</v>
      </c>
      <c r="N26" t="s">
        <v>98</v>
      </c>
    </row>
    <row r="27" spans="2:15" ht="15.75" thickBot="1" x14ac:dyDescent="0.3">
      <c r="B27" s="207"/>
      <c r="C27" s="207"/>
      <c r="D27" s="207"/>
      <c r="E27" s="207"/>
      <c r="F27" s="207"/>
      <c r="G27" s="207"/>
      <c r="I27" t="s">
        <v>101</v>
      </c>
      <c r="J27" s="222" t="s">
        <v>102</v>
      </c>
      <c r="K27" s="222"/>
      <c r="L27" s="222"/>
      <c r="M27" t="e">
        <f>F30*0.001</f>
        <v>#DIV/0!</v>
      </c>
      <c r="N27" t="s">
        <v>98</v>
      </c>
    </row>
    <row r="28" spans="2:15" x14ac:dyDescent="0.25">
      <c r="B28" s="4"/>
      <c r="C28" s="4"/>
      <c r="D28" s="4"/>
      <c r="E28" s="4"/>
      <c r="F28" s="4"/>
      <c r="G28" s="4"/>
      <c r="I28" t="s">
        <v>0</v>
      </c>
      <c r="J28" t="s">
        <v>111</v>
      </c>
      <c r="M28" t="e">
        <f>M6*0.001</f>
        <v>#N/A</v>
      </c>
      <c r="N28" t="s">
        <v>98</v>
      </c>
    </row>
    <row r="29" spans="2:15" x14ac:dyDescent="0.25">
      <c r="C29" s="222" t="s">
        <v>88</v>
      </c>
      <c r="D29" s="222"/>
      <c r="E29" s="222"/>
      <c r="F29" s="4" t="e">
        <f>((C6/2)*C6+(E12*(C6+F6+C7/2)*C7)+(E13*(C6+F6+C7+F7+C8/2)*C8))/(SUM(C6:C8))</f>
        <v>#DIV/0!</v>
      </c>
      <c r="G29" s="4" t="s">
        <v>61</v>
      </c>
      <c r="I29" s="4" t="s">
        <v>120</v>
      </c>
      <c r="J29" s="222" t="s">
        <v>116</v>
      </c>
      <c r="K29" s="222"/>
      <c r="L29" s="222"/>
      <c r="M29">
        <f>F32*0.001</f>
        <v>0</v>
      </c>
      <c r="N29" t="s">
        <v>98</v>
      </c>
    </row>
    <row r="30" spans="2:15" x14ac:dyDescent="0.25">
      <c r="B30" s="4" t="s">
        <v>119</v>
      </c>
      <c r="C30" s="222" t="s">
        <v>100</v>
      </c>
      <c r="D30" s="222"/>
      <c r="E30" s="222"/>
      <c r="F30" s="4" t="e">
        <f>input!F14-input!F15-CALC!F29</f>
        <v>#DIV/0!</v>
      </c>
      <c r="G30" s="4" t="s">
        <v>61</v>
      </c>
      <c r="I30" s="4" t="s">
        <v>121</v>
      </c>
      <c r="J30" s="222" t="s">
        <v>113</v>
      </c>
      <c r="K30" s="222"/>
      <c r="L30" s="222"/>
      <c r="M30">
        <f>F33*0.001</f>
        <v>0</v>
      </c>
      <c r="N30" t="s">
        <v>98</v>
      </c>
    </row>
    <row r="31" spans="2:15" ht="15" customHeight="1" x14ac:dyDescent="0.25">
      <c r="I31" t="s">
        <v>122</v>
      </c>
      <c r="J31" s="222" t="s">
        <v>112</v>
      </c>
      <c r="K31" s="222"/>
      <c r="L31" s="222"/>
      <c r="M31" s="7" t="e">
        <f>F35*0.001</f>
        <v>#DIV/0!</v>
      </c>
      <c r="N31" t="s">
        <v>98</v>
      </c>
    </row>
    <row r="32" spans="2:15" x14ac:dyDescent="0.25">
      <c r="B32" t="s">
        <v>120</v>
      </c>
      <c r="C32" s="222" t="s">
        <v>116</v>
      </c>
      <c r="D32" s="222"/>
      <c r="E32" s="222"/>
      <c r="F32">
        <f>input!$F$14/2</f>
        <v>0</v>
      </c>
      <c r="G32" t="s">
        <v>61</v>
      </c>
      <c r="I32" t="s">
        <v>124</v>
      </c>
      <c r="J32" t="s">
        <v>118</v>
      </c>
      <c r="M32" s="7" t="e">
        <f>M31+M28</f>
        <v>#DIV/0!</v>
      </c>
      <c r="N32" t="s">
        <v>98</v>
      </c>
    </row>
    <row r="33" spans="2:14" x14ac:dyDescent="0.25">
      <c r="B33" t="s">
        <v>121</v>
      </c>
      <c r="C33" s="222" t="s">
        <v>113</v>
      </c>
      <c r="D33" s="222"/>
      <c r="E33" s="222"/>
      <c r="F33">
        <f>input!$F$14/2</f>
        <v>0</v>
      </c>
      <c r="G33" t="s">
        <v>61</v>
      </c>
    </row>
    <row r="34" spans="2:14" x14ac:dyDescent="0.25">
      <c r="I34" s="206" t="s">
        <v>127</v>
      </c>
      <c r="J34" s="206"/>
      <c r="K34" s="206"/>
      <c r="L34" s="206"/>
      <c r="M34" s="206"/>
      <c r="N34" s="206"/>
    </row>
    <row r="35" spans="2:14" ht="15.75" thickBot="1" x14ac:dyDescent="0.3">
      <c r="B35" t="s">
        <v>122</v>
      </c>
      <c r="C35" s="222" t="s">
        <v>112</v>
      </c>
      <c r="D35" s="222"/>
      <c r="E35" s="222"/>
      <c r="F35" s="8" t="e">
        <f>(F30*F22+F32*F23+F33*F24)/(SUM(F22:F24))</f>
        <v>#DIV/0!</v>
      </c>
      <c r="G35" t="s">
        <v>61</v>
      </c>
      <c r="I35" s="207"/>
      <c r="J35" s="207"/>
      <c r="K35" s="207"/>
      <c r="L35" s="207"/>
      <c r="M35" s="207"/>
      <c r="N35" s="207"/>
    </row>
    <row r="37" spans="2:14" x14ac:dyDescent="0.25">
      <c r="I37" t="s">
        <v>145</v>
      </c>
      <c r="J37" s="222" t="s">
        <v>146</v>
      </c>
      <c r="K37" s="222"/>
      <c r="L37" s="222"/>
      <c r="M37">
        <f>E11*9.81</f>
        <v>0</v>
      </c>
      <c r="N37" t="s">
        <v>147</v>
      </c>
    </row>
    <row r="38" spans="2:14" ht="15" customHeight="1" x14ac:dyDescent="0.25">
      <c r="I38" t="s">
        <v>103</v>
      </c>
      <c r="J38" s="222" t="s">
        <v>128</v>
      </c>
      <c r="K38" s="222"/>
      <c r="L38" s="222"/>
      <c r="M38" s="8">
        <f>F22*9.81</f>
        <v>0</v>
      </c>
      <c r="N38" t="s">
        <v>129</v>
      </c>
    </row>
    <row r="39" spans="2:14" s="4" customFormat="1" ht="15" customHeight="1" x14ac:dyDescent="0.25">
      <c r="J39" s="222" t="s">
        <v>150</v>
      </c>
      <c r="K39" s="222"/>
      <c r="L39" s="222"/>
      <c r="M39" s="8">
        <f>input!F12*9.81</f>
        <v>0</v>
      </c>
      <c r="N39" s="4" t="s">
        <v>149</v>
      </c>
    </row>
    <row r="40" spans="2:14" ht="15.75" customHeight="1" x14ac:dyDescent="0.25">
      <c r="J40" s="222" t="s">
        <v>130</v>
      </c>
      <c r="K40" s="222"/>
      <c r="L40" s="222"/>
      <c r="M40" s="8">
        <f>F23*9.81</f>
        <v>0</v>
      </c>
      <c r="N40" t="s">
        <v>129</v>
      </c>
    </row>
    <row r="41" spans="2:14" s="4" customFormat="1" ht="15.75" customHeight="1" x14ac:dyDescent="0.25">
      <c r="J41" s="222" t="s">
        <v>148</v>
      </c>
      <c r="K41" s="222"/>
      <c r="L41" s="222"/>
      <c r="M41" s="8">
        <f>input!F13*9.81</f>
        <v>0</v>
      </c>
      <c r="N41" s="4" t="s">
        <v>149</v>
      </c>
    </row>
    <row r="42" spans="2:14" x14ac:dyDescent="0.25">
      <c r="J42" s="222" t="s">
        <v>131</v>
      </c>
      <c r="K42" s="222"/>
      <c r="L42" s="222"/>
      <c r="M42" s="8">
        <f>F24*9.81</f>
        <v>0</v>
      </c>
      <c r="N42" t="s">
        <v>129</v>
      </c>
    </row>
    <row r="43" spans="2:14" x14ac:dyDescent="0.25">
      <c r="I43" t="s">
        <v>132</v>
      </c>
      <c r="J43" s="225" t="s">
        <v>133</v>
      </c>
      <c r="K43" s="225"/>
      <c r="L43" s="225"/>
      <c r="M43" s="8">
        <f>$M$38+$M$40+$M$42</f>
        <v>0</v>
      </c>
      <c r="N43" t="s">
        <v>129</v>
      </c>
    </row>
    <row r="44" spans="2:14" s="4" customFormat="1" x14ac:dyDescent="0.25">
      <c r="J44" s="25"/>
      <c r="K44" s="25"/>
      <c r="L44" s="25"/>
      <c r="M44" s="8"/>
    </row>
    <row r="47" spans="2:14" ht="15" customHeight="1" x14ac:dyDescent="0.25">
      <c r="B47" s="206" t="s">
        <v>125</v>
      </c>
      <c r="C47" s="206"/>
      <c r="D47" s="206"/>
      <c r="E47" s="206"/>
      <c r="F47" s="206"/>
      <c r="G47" s="206"/>
      <c r="H47" s="206"/>
    </row>
    <row r="48" spans="2:14" ht="15.75" customHeight="1" thickBot="1" x14ac:dyDescent="0.3">
      <c r="B48" s="207"/>
      <c r="C48" s="207"/>
      <c r="D48" s="207"/>
      <c r="E48" s="207"/>
      <c r="F48" s="207"/>
      <c r="G48" s="207"/>
      <c r="H48" s="207"/>
    </row>
    <row r="50" spans="2:22" x14ac:dyDescent="0.25">
      <c r="B50" t="s">
        <v>123</v>
      </c>
      <c r="C50" s="222" t="s">
        <v>126</v>
      </c>
      <c r="D50" s="222"/>
      <c r="E50" s="222"/>
      <c r="F50" s="222"/>
      <c r="G50" s="8" t="e">
        <f>M43*M32</f>
        <v>#DIV/0!</v>
      </c>
      <c r="H50" t="s">
        <v>134</v>
      </c>
    </row>
    <row r="51" spans="2:22" x14ac:dyDescent="0.25">
      <c r="B51" t="s">
        <v>135</v>
      </c>
      <c r="C51" s="222" t="s">
        <v>136</v>
      </c>
      <c r="D51" s="222"/>
      <c r="E51" s="222"/>
      <c r="F51" s="222"/>
      <c r="G51" s="23" t="e">
        <f>ROUND(G50/(M23/2),0)</f>
        <v>#DIV/0!</v>
      </c>
      <c r="H51" t="s">
        <v>129</v>
      </c>
    </row>
    <row r="52" spans="2:22" x14ac:dyDescent="0.25">
      <c r="B52" t="s">
        <v>139</v>
      </c>
      <c r="C52" t="s">
        <v>140</v>
      </c>
      <c r="G52" s="5" t="e">
        <f>IF(G50/2&lt;=VLOOKUP(M5,'pivot list'!A2:E54,4,FALSE),"YES","NO")</f>
        <v>#DIV/0!</v>
      </c>
    </row>
    <row r="54" spans="2:22" x14ac:dyDescent="0.25">
      <c r="Q54" s="4"/>
    </row>
    <row r="57" spans="2:22" ht="15" customHeight="1" x14ac:dyDescent="0.25">
      <c r="B57" s="223" t="s">
        <v>141</v>
      </c>
      <c r="C57" s="223"/>
      <c r="D57" s="223"/>
      <c r="E57" s="223"/>
      <c r="F57" s="223"/>
      <c r="G57" s="223"/>
      <c r="H57" s="223"/>
      <c r="I57" s="223"/>
      <c r="J57" s="223"/>
      <c r="K57" s="223"/>
      <c r="L57" s="223"/>
      <c r="M57" s="223"/>
      <c r="N57" s="223"/>
      <c r="O57" s="223"/>
      <c r="P57" s="223"/>
      <c r="Q57" s="223"/>
      <c r="R57" s="223"/>
      <c r="S57" s="223"/>
      <c r="T57" s="223"/>
      <c r="U57" s="223"/>
      <c r="V57" s="223"/>
    </row>
    <row r="58" spans="2:22" ht="15.75" customHeight="1" thickBot="1" x14ac:dyDescent="0.3">
      <c r="B58" s="224"/>
      <c r="C58" s="224"/>
      <c r="D58" s="224"/>
      <c r="E58" s="224"/>
      <c r="F58" s="224"/>
      <c r="G58" s="224"/>
      <c r="H58" s="224"/>
      <c r="I58" s="224"/>
      <c r="J58" s="224"/>
      <c r="K58" s="224"/>
      <c r="L58" s="224"/>
      <c r="M58" s="224"/>
      <c r="N58" s="224"/>
      <c r="O58" s="224"/>
      <c r="P58" s="224"/>
      <c r="Q58" s="224"/>
      <c r="R58" s="224"/>
      <c r="S58" s="224"/>
      <c r="T58" s="224"/>
      <c r="U58" s="224"/>
      <c r="V58" s="224"/>
    </row>
    <row r="59" spans="2:22" s="4" customFormat="1" ht="15.75" customHeight="1" x14ac:dyDescent="0.45"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</row>
    <row r="60" spans="2:22" s="4" customFormat="1" ht="15.75" customHeight="1" x14ac:dyDescent="0.45"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</row>
    <row r="61" spans="2:22" s="4" customFormat="1" ht="15.75" customHeight="1" x14ac:dyDescent="0.45"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</row>
    <row r="62" spans="2:22" s="4" customFormat="1" ht="15.75" customHeight="1" x14ac:dyDescent="0.25">
      <c r="B62" s="206" t="s">
        <v>142</v>
      </c>
      <c r="C62" s="206"/>
      <c r="D62" s="206"/>
      <c r="E62" s="206"/>
      <c r="F62" s="206"/>
      <c r="G62" s="206"/>
      <c r="H62" s="206"/>
      <c r="I62" s="206"/>
      <c r="J62" s="206"/>
      <c r="K62" s="206"/>
      <c r="L62" s="206"/>
      <c r="M62" s="206"/>
      <c r="N62" s="206"/>
      <c r="O62" s="206"/>
      <c r="P62" s="206"/>
      <c r="Q62" s="206"/>
      <c r="R62" s="206"/>
      <c r="S62" s="206"/>
      <c r="T62" s="206"/>
      <c r="U62" s="206"/>
      <c r="V62" s="206"/>
    </row>
    <row r="63" spans="2:22" s="4" customFormat="1" ht="15.75" customHeight="1" thickBot="1" x14ac:dyDescent="0.3">
      <c r="B63" s="207"/>
      <c r="C63" s="207"/>
      <c r="D63" s="207"/>
      <c r="E63" s="207"/>
      <c r="F63" s="207"/>
      <c r="G63" s="207"/>
      <c r="H63" s="207"/>
      <c r="I63" s="207"/>
      <c r="J63" s="207"/>
      <c r="K63" s="207"/>
      <c r="L63" s="207"/>
      <c r="M63" s="207"/>
      <c r="N63" s="207"/>
      <c r="O63" s="207"/>
      <c r="P63" s="207"/>
      <c r="Q63" s="207"/>
      <c r="R63" s="207"/>
      <c r="S63" s="207"/>
      <c r="T63" s="207"/>
      <c r="U63" s="207"/>
      <c r="V63" s="207"/>
    </row>
    <row r="64" spans="2:22" ht="15.75" customHeight="1" x14ac:dyDescent="0.25"/>
    <row r="65" spans="2:23" s="4" customFormat="1" ht="15.75" customHeight="1" x14ac:dyDescent="0.25">
      <c r="B65" s="4" t="s">
        <v>233</v>
      </c>
      <c r="D65" s="4">
        <f>IF(input!$F$26&lt;&gt;0,2*input!$F$26*0.001,(input!$F$20-input!$F$23)*0.001)</f>
        <v>0</v>
      </c>
      <c r="E65" s="4" t="s">
        <v>143</v>
      </c>
      <c r="J65" s="6"/>
    </row>
    <row r="66" spans="2:23" s="4" customFormat="1" ht="15.75" thickBot="1" x14ac:dyDescent="0.3"/>
    <row r="67" spans="2:23" ht="18.75" x14ac:dyDescent="0.3">
      <c r="B67" s="208"/>
      <c r="C67" s="209"/>
      <c r="D67" s="210"/>
      <c r="E67" s="229" t="s">
        <v>54</v>
      </c>
      <c r="F67" s="230"/>
      <c r="G67" s="230"/>
      <c r="H67" s="230"/>
      <c r="I67" s="230"/>
      <c r="J67" s="230"/>
      <c r="K67" s="230"/>
      <c r="L67" s="230"/>
      <c r="M67" s="230"/>
      <c r="N67" s="230"/>
      <c r="O67" s="230"/>
      <c r="P67" s="230"/>
      <c r="Q67" s="230"/>
      <c r="R67" s="230"/>
      <c r="S67" s="230"/>
      <c r="T67" s="230"/>
      <c r="U67" s="230"/>
      <c r="V67" s="230"/>
      <c r="W67" s="231"/>
    </row>
    <row r="68" spans="2:23" x14ac:dyDescent="0.25">
      <c r="B68" s="211"/>
      <c r="C68" s="212"/>
      <c r="D68" s="213"/>
      <c r="E68" s="17">
        <v>600</v>
      </c>
      <c r="F68" s="18">
        <v>700</v>
      </c>
      <c r="G68" s="18">
        <v>800</v>
      </c>
      <c r="H68" s="18">
        <v>900</v>
      </c>
      <c r="I68" s="18">
        <v>1000</v>
      </c>
      <c r="J68" s="18">
        <v>1100</v>
      </c>
      <c r="K68" s="18">
        <v>1200</v>
      </c>
      <c r="L68" s="18">
        <v>1300</v>
      </c>
      <c r="M68" s="18">
        <v>1400</v>
      </c>
      <c r="N68" s="18">
        <v>1500</v>
      </c>
      <c r="O68" s="18">
        <v>1600</v>
      </c>
      <c r="P68" s="18">
        <v>1700</v>
      </c>
      <c r="Q68" s="18">
        <v>1800</v>
      </c>
      <c r="R68" s="18">
        <v>1900</v>
      </c>
      <c r="S68" s="18">
        <v>2000</v>
      </c>
      <c r="T68" s="18">
        <v>2100</v>
      </c>
      <c r="U68" s="18">
        <v>2200</v>
      </c>
      <c r="V68" s="18">
        <v>2300</v>
      </c>
      <c r="W68" s="22">
        <v>2400</v>
      </c>
    </row>
    <row r="69" spans="2:23" s="4" customFormat="1" ht="15.75" thickBot="1" x14ac:dyDescent="0.3">
      <c r="B69" s="214"/>
      <c r="C69" s="215"/>
      <c r="D69" s="216"/>
      <c r="E69" s="14">
        <f t="shared" ref="E69:V69" si="0">E68*0.001</f>
        <v>0.6</v>
      </c>
      <c r="F69" s="15">
        <f t="shared" si="0"/>
        <v>0.70000000000000007</v>
      </c>
      <c r="G69" s="15">
        <f t="shared" si="0"/>
        <v>0.8</v>
      </c>
      <c r="H69" s="15">
        <f t="shared" si="0"/>
        <v>0.9</v>
      </c>
      <c r="I69" s="15">
        <f t="shared" si="0"/>
        <v>1</v>
      </c>
      <c r="J69" s="15">
        <f t="shared" si="0"/>
        <v>1.1000000000000001</v>
      </c>
      <c r="K69" s="15">
        <f t="shared" si="0"/>
        <v>1.2</v>
      </c>
      <c r="L69" s="15">
        <f t="shared" si="0"/>
        <v>1.3</v>
      </c>
      <c r="M69" s="15">
        <f t="shared" si="0"/>
        <v>1.4000000000000001</v>
      </c>
      <c r="N69" s="15">
        <f t="shared" si="0"/>
        <v>1.5</v>
      </c>
      <c r="O69" s="15">
        <f t="shared" si="0"/>
        <v>1.6</v>
      </c>
      <c r="P69" s="15">
        <f t="shared" si="0"/>
        <v>1.7</v>
      </c>
      <c r="Q69" s="15">
        <f t="shared" si="0"/>
        <v>1.8</v>
      </c>
      <c r="R69" s="15">
        <f t="shared" si="0"/>
        <v>1.9000000000000001</v>
      </c>
      <c r="S69" s="15">
        <f t="shared" si="0"/>
        <v>2</v>
      </c>
      <c r="T69" s="15">
        <f t="shared" si="0"/>
        <v>2.1</v>
      </c>
      <c r="U69" s="15">
        <f t="shared" si="0"/>
        <v>2.2000000000000002</v>
      </c>
      <c r="V69" s="15">
        <f t="shared" si="0"/>
        <v>2.3000000000000003</v>
      </c>
      <c r="W69" s="16">
        <f t="shared" ref="W69" si="1">W68*0.001</f>
        <v>2.4</v>
      </c>
    </row>
    <row r="70" spans="2:23" x14ac:dyDescent="0.25">
      <c r="B70" s="226" t="s">
        <v>55</v>
      </c>
      <c r="C70" s="19">
        <v>600</v>
      </c>
      <c r="D70" s="11">
        <f>C70*0.001</f>
        <v>0.6</v>
      </c>
      <c r="E70" s="24">
        <f t="shared" ref="E70:N83" si="2">(E$69-$D$65)*($D70-$D$65)*$M$37</f>
        <v>0</v>
      </c>
      <c r="F70" s="24">
        <f t="shared" si="2"/>
        <v>0</v>
      </c>
      <c r="G70" s="24">
        <f t="shared" si="2"/>
        <v>0</v>
      </c>
      <c r="H70" s="24">
        <f t="shared" si="2"/>
        <v>0</v>
      </c>
      <c r="I70" s="24">
        <f t="shared" si="2"/>
        <v>0</v>
      </c>
      <c r="J70" s="24">
        <f t="shared" si="2"/>
        <v>0</v>
      </c>
      <c r="K70" s="24">
        <f t="shared" si="2"/>
        <v>0</v>
      </c>
      <c r="L70" s="24">
        <f t="shared" si="2"/>
        <v>0</v>
      </c>
      <c r="M70" s="24">
        <f t="shared" si="2"/>
        <v>0</v>
      </c>
      <c r="N70" s="24">
        <f t="shared" si="2"/>
        <v>0</v>
      </c>
      <c r="O70" s="24">
        <f t="shared" ref="O70:W83" si="3">(O$69-$D$65)*($D70-$D$65)*$M$37</f>
        <v>0</v>
      </c>
      <c r="P70" s="24">
        <f t="shared" si="3"/>
        <v>0</v>
      </c>
      <c r="Q70" s="24">
        <f t="shared" si="3"/>
        <v>0</v>
      </c>
      <c r="R70" s="24">
        <f t="shared" si="3"/>
        <v>0</v>
      </c>
      <c r="S70" s="24">
        <f t="shared" si="3"/>
        <v>0</v>
      </c>
      <c r="T70" s="24">
        <f t="shared" si="3"/>
        <v>0</v>
      </c>
      <c r="U70" s="24">
        <f t="shared" si="3"/>
        <v>0</v>
      </c>
      <c r="V70" s="24">
        <f t="shared" si="3"/>
        <v>0</v>
      </c>
      <c r="W70" s="24">
        <f t="shared" si="3"/>
        <v>0</v>
      </c>
    </row>
    <row r="71" spans="2:23" x14ac:dyDescent="0.25">
      <c r="B71" s="227"/>
      <c r="C71" s="20">
        <v>700</v>
      </c>
      <c r="D71" s="12">
        <f t="shared" ref="D71:D84" si="4">C71*0.001</f>
        <v>0.70000000000000007</v>
      </c>
      <c r="E71" s="24">
        <f t="shared" si="2"/>
        <v>0</v>
      </c>
      <c r="F71" s="24">
        <f t="shared" si="2"/>
        <v>0</v>
      </c>
      <c r="G71" s="24">
        <f t="shared" si="2"/>
        <v>0</v>
      </c>
      <c r="H71" s="24">
        <f t="shared" si="2"/>
        <v>0</v>
      </c>
      <c r="I71" s="24">
        <f t="shared" si="2"/>
        <v>0</v>
      </c>
      <c r="J71" s="24">
        <f t="shared" si="2"/>
        <v>0</v>
      </c>
      <c r="K71" s="24">
        <f t="shared" si="2"/>
        <v>0</v>
      </c>
      <c r="L71" s="24">
        <f t="shared" si="2"/>
        <v>0</v>
      </c>
      <c r="M71" s="24">
        <f t="shared" si="2"/>
        <v>0</v>
      </c>
      <c r="N71" s="24">
        <f t="shared" si="2"/>
        <v>0</v>
      </c>
      <c r="O71" s="24">
        <f t="shared" si="3"/>
        <v>0</v>
      </c>
      <c r="P71" s="24">
        <f t="shared" si="3"/>
        <v>0</v>
      </c>
      <c r="Q71" s="24">
        <f t="shared" si="3"/>
        <v>0</v>
      </c>
      <c r="R71" s="24">
        <f t="shared" si="3"/>
        <v>0</v>
      </c>
      <c r="S71" s="24">
        <f t="shared" si="3"/>
        <v>0</v>
      </c>
      <c r="T71" s="24">
        <f t="shared" si="3"/>
        <v>0</v>
      </c>
      <c r="U71" s="24">
        <f t="shared" si="3"/>
        <v>0</v>
      </c>
      <c r="V71" s="24">
        <f t="shared" si="3"/>
        <v>0</v>
      </c>
      <c r="W71" s="24">
        <f t="shared" si="3"/>
        <v>0</v>
      </c>
    </row>
    <row r="72" spans="2:23" x14ac:dyDescent="0.25">
      <c r="B72" s="227"/>
      <c r="C72" s="20">
        <v>800</v>
      </c>
      <c r="D72" s="12">
        <f t="shared" si="4"/>
        <v>0.8</v>
      </c>
      <c r="E72" s="24">
        <f t="shared" si="2"/>
        <v>0</v>
      </c>
      <c r="F72" s="24">
        <f t="shared" si="2"/>
        <v>0</v>
      </c>
      <c r="G72" s="24">
        <f t="shared" si="2"/>
        <v>0</v>
      </c>
      <c r="H72" s="24">
        <f t="shared" si="2"/>
        <v>0</v>
      </c>
      <c r="I72" s="24">
        <f t="shared" si="2"/>
        <v>0</v>
      </c>
      <c r="J72" s="24">
        <f t="shared" si="2"/>
        <v>0</v>
      </c>
      <c r="K72" s="24">
        <f t="shared" si="2"/>
        <v>0</v>
      </c>
      <c r="L72" s="24">
        <f t="shared" si="2"/>
        <v>0</v>
      </c>
      <c r="M72" s="24">
        <f t="shared" si="2"/>
        <v>0</v>
      </c>
      <c r="N72" s="24">
        <f t="shared" si="2"/>
        <v>0</v>
      </c>
      <c r="O72" s="24">
        <f t="shared" si="3"/>
        <v>0</v>
      </c>
      <c r="P72" s="24">
        <f t="shared" si="3"/>
        <v>0</v>
      </c>
      <c r="Q72" s="24">
        <f t="shared" si="3"/>
        <v>0</v>
      </c>
      <c r="R72" s="24">
        <f t="shared" si="3"/>
        <v>0</v>
      </c>
      <c r="S72" s="24">
        <f t="shared" si="3"/>
        <v>0</v>
      </c>
      <c r="T72" s="24">
        <f t="shared" si="3"/>
        <v>0</v>
      </c>
      <c r="U72" s="24">
        <f t="shared" si="3"/>
        <v>0</v>
      </c>
      <c r="V72" s="24">
        <f t="shared" si="3"/>
        <v>0</v>
      </c>
      <c r="W72" s="24">
        <f t="shared" si="3"/>
        <v>0</v>
      </c>
    </row>
    <row r="73" spans="2:23" x14ac:dyDescent="0.25">
      <c r="B73" s="227"/>
      <c r="C73" s="20">
        <v>900</v>
      </c>
      <c r="D73" s="12">
        <f t="shared" si="4"/>
        <v>0.9</v>
      </c>
      <c r="E73" s="24">
        <f t="shared" si="2"/>
        <v>0</v>
      </c>
      <c r="F73" s="24">
        <f t="shared" si="2"/>
        <v>0</v>
      </c>
      <c r="G73" s="24">
        <f t="shared" si="2"/>
        <v>0</v>
      </c>
      <c r="H73" s="24">
        <f t="shared" si="2"/>
        <v>0</v>
      </c>
      <c r="I73" s="24">
        <f t="shared" si="2"/>
        <v>0</v>
      </c>
      <c r="J73" s="24">
        <f t="shared" si="2"/>
        <v>0</v>
      </c>
      <c r="K73" s="24">
        <f t="shared" si="2"/>
        <v>0</v>
      </c>
      <c r="L73" s="24">
        <f t="shared" si="2"/>
        <v>0</v>
      </c>
      <c r="M73" s="24">
        <f t="shared" si="2"/>
        <v>0</v>
      </c>
      <c r="N73" s="24">
        <f t="shared" si="2"/>
        <v>0</v>
      </c>
      <c r="O73" s="24">
        <f t="shared" si="3"/>
        <v>0</v>
      </c>
      <c r="P73" s="24">
        <f t="shared" si="3"/>
        <v>0</v>
      </c>
      <c r="Q73" s="24">
        <f t="shared" si="3"/>
        <v>0</v>
      </c>
      <c r="R73" s="24">
        <f t="shared" si="3"/>
        <v>0</v>
      </c>
      <c r="S73" s="24">
        <f t="shared" si="3"/>
        <v>0</v>
      </c>
      <c r="T73" s="24">
        <f t="shared" si="3"/>
        <v>0</v>
      </c>
      <c r="U73" s="24">
        <f t="shared" si="3"/>
        <v>0</v>
      </c>
      <c r="V73" s="24">
        <f t="shared" si="3"/>
        <v>0</v>
      </c>
      <c r="W73" s="24">
        <f t="shared" si="3"/>
        <v>0</v>
      </c>
    </row>
    <row r="74" spans="2:23" x14ac:dyDescent="0.25">
      <c r="B74" s="227"/>
      <c r="C74" s="20">
        <v>1000</v>
      </c>
      <c r="D74" s="12">
        <f t="shared" si="4"/>
        <v>1</v>
      </c>
      <c r="E74" s="24">
        <f t="shared" si="2"/>
        <v>0</v>
      </c>
      <c r="F74" s="24">
        <f t="shared" si="2"/>
        <v>0</v>
      </c>
      <c r="G74" s="24">
        <f t="shared" si="2"/>
        <v>0</v>
      </c>
      <c r="H74" s="24">
        <f t="shared" si="2"/>
        <v>0</v>
      </c>
      <c r="I74" s="24">
        <f t="shared" si="2"/>
        <v>0</v>
      </c>
      <c r="J74" s="24">
        <f t="shared" si="2"/>
        <v>0</v>
      </c>
      <c r="K74" s="24">
        <f t="shared" si="2"/>
        <v>0</v>
      </c>
      <c r="L74" s="24">
        <f t="shared" si="2"/>
        <v>0</v>
      </c>
      <c r="M74" s="24">
        <f t="shared" si="2"/>
        <v>0</v>
      </c>
      <c r="N74" s="24">
        <f t="shared" si="2"/>
        <v>0</v>
      </c>
      <c r="O74" s="24">
        <f t="shared" si="3"/>
        <v>0</v>
      </c>
      <c r="P74" s="24">
        <f t="shared" si="3"/>
        <v>0</v>
      </c>
      <c r="Q74" s="24">
        <f t="shared" si="3"/>
        <v>0</v>
      </c>
      <c r="R74" s="24">
        <f t="shared" si="3"/>
        <v>0</v>
      </c>
      <c r="S74" s="24">
        <f t="shared" si="3"/>
        <v>0</v>
      </c>
      <c r="T74" s="24">
        <f t="shared" si="3"/>
        <v>0</v>
      </c>
      <c r="U74" s="24">
        <f t="shared" si="3"/>
        <v>0</v>
      </c>
      <c r="V74" s="24">
        <f t="shared" si="3"/>
        <v>0</v>
      </c>
      <c r="W74" s="24">
        <f t="shared" si="3"/>
        <v>0</v>
      </c>
    </row>
    <row r="75" spans="2:23" x14ac:dyDescent="0.25">
      <c r="B75" s="227"/>
      <c r="C75" s="20">
        <v>1100</v>
      </c>
      <c r="D75" s="12">
        <f t="shared" si="4"/>
        <v>1.1000000000000001</v>
      </c>
      <c r="E75" s="24">
        <f t="shared" si="2"/>
        <v>0</v>
      </c>
      <c r="F75" s="24">
        <f t="shared" si="2"/>
        <v>0</v>
      </c>
      <c r="G75" s="24">
        <f t="shared" si="2"/>
        <v>0</v>
      </c>
      <c r="H75" s="24">
        <f t="shared" si="2"/>
        <v>0</v>
      </c>
      <c r="I75" s="24">
        <f t="shared" si="2"/>
        <v>0</v>
      </c>
      <c r="J75" s="24">
        <f t="shared" si="2"/>
        <v>0</v>
      </c>
      <c r="K75" s="24">
        <f t="shared" si="2"/>
        <v>0</v>
      </c>
      <c r="L75" s="24">
        <f t="shared" si="2"/>
        <v>0</v>
      </c>
      <c r="M75" s="24">
        <f t="shared" si="2"/>
        <v>0</v>
      </c>
      <c r="N75" s="24">
        <f t="shared" si="2"/>
        <v>0</v>
      </c>
      <c r="O75" s="24">
        <f t="shared" si="3"/>
        <v>0</v>
      </c>
      <c r="P75" s="24">
        <f t="shared" si="3"/>
        <v>0</v>
      </c>
      <c r="Q75" s="24">
        <f t="shared" si="3"/>
        <v>0</v>
      </c>
      <c r="R75" s="24">
        <f t="shared" si="3"/>
        <v>0</v>
      </c>
      <c r="S75" s="24">
        <f t="shared" si="3"/>
        <v>0</v>
      </c>
      <c r="T75" s="24">
        <f t="shared" si="3"/>
        <v>0</v>
      </c>
      <c r="U75" s="24">
        <f t="shared" si="3"/>
        <v>0</v>
      </c>
      <c r="V75" s="24">
        <f t="shared" si="3"/>
        <v>0</v>
      </c>
      <c r="W75" s="24">
        <f t="shared" si="3"/>
        <v>0</v>
      </c>
    </row>
    <row r="76" spans="2:23" x14ac:dyDescent="0.25">
      <c r="B76" s="227"/>
      <c r="C76" s="20">
        <v>1200</v>
      </c>
      <c r="D76" s="12">
        <f t="shared" si="4"/>
        <v>1.2</v>
      </c>
      <c r="E76" s="24">
        <f t="shared" si="2"/>
        <v>0</v>
      </c>
      <c r="F76" s="24">
        <f t="shared" si="2"/>
        <v>0</v>
      </c>
      <c r="G76" s="24">
        <f t="shared" si="2"/>
        <v>0</v>
      </c>
      <c r="H76" s="24">
        <f t="shared" si="2"/>
        <v>0</v>
      </c>
      <c r="I76" s="24">
        <f t="shared" si="2"/>
        <v>0</v>
      </c>
      <c r="J76" s="24">
        <f t="shared" si="2"/>
        <v>0</v>
      </c>
      <c r="K76" s="24">
        <f t="shared" si="2"/>
        <v>0</v>
      </c>
      <c r="L76" s="24">
        <f t="shared" si="2"/>
        <v>0</v>
      </c>
      <c r="M76" s="24">
        <f t="shared" si="2"/>
        <v>0</v>
      </c>
      <c r="N76" s="24">
        <f t="shared" si="2"/>
        <v>0</v>
      </c>
      <c r="O76" s="24">
        <f t="shared" si="3"/>
        <v>0</v>
      </c>
      <c r="P76" s="24">
        <f t="shared" si="3"/>
        <v>0</v>
      </c>
      <c r="Q76" s="24">
        <f t="shared" si="3"/>
        <v>0</v>
      </c>
      <c r="R76" s="24">
        <f t="shared" si="3"/>
        <v>0</v>
      </c>
      <c r="S76" s="24">
        <f t="shared" si="3"/>
        <v>0</v>
      </c>
      <c r="T76" s="24">
        <f t="shared" si="3"/>
        <v>0</v>
      </c>
      <c r="U76" s="24">
        <f t="shared" si="3"/>
        <v>0</v>
      </c>
      <c r="V76" s="24">
        <f t="shared" si="3"/>
        <v>0</v>
      </c>
      <c r="W76" s="24">
        <f t="shared" si="3"/>
        <v>0</v>
      </c>
    </row>
    <row r="77" spans="2:23" x14ac:dyDescent="0.25">
      <c r="B77" s="227"/>
      <c r="C77" s="20">
        <v>1300</v>
      </c>
      <c r="D77" s="12">
        <f t="shared" si="4"/>
        <v>1.3</v>
      </c>
      <c r="E77" s="24">
        <f t="shared" si="2"/>
        <v>0</v>
      </c>
      <c r="F77" s="24">
        <f t="shared" si="2"/>
        <v>0</v>
      </c>
      <c r="G77" s="24">
        <f t="shared" si="2"/>
        <v>0</v>
      </c>
      <c r="H77" s="24">
        <f t="shared" si="2"/>
        <v>0</v>
      </c>
      <c r="I77" s="24">
        <f t="shared" si="2"/>
        <v>0</v>
      </c>
      <c r="J77" s="24">
        <f t="shared" si="2"/>
        <v>0</v>
      </c>
      <c r="K77" s="24">
        <f t="shared" si="2"/>
        <v>0</v>
      </c>
      <c r="L77" s="24">
        <f t="shared" si="2"/>
        <v>0</v>
      </c>
      <c r="M77" s="24">
        <f t="shared" si="2"/>
        <v>0</v>
      </c>
      <c r="N77" s="24">
        <f t="shared" si="2"/>
        <v>0</v>
      </c>
      <c r="O77" s="24">
        <f t="shared" si="3"/>
        <v>0</v>
      </c>
      <c r="P77" s="24">
        <f t="shared" si="3"/>
        <v>0</v>
      </c>
      <c r="Q77" s="24">
        <f t="shared" si="3"/>
        <v>0</v>
      </c>
      <c r="R77" s="24">
        <f t="shared" si="3"/>
        <v>0</v>
      </c>
      <c r="S77" s="24">
        <f t="shared" si="3"/>
        <v>0</v>
      </c>
      <c r="T77" s="24">
        <f t="shared" si="3"/>
        <v>0</v>
      </c>
      <c r="U77" s="24">
        <f t="shared" si="3"/>
        <v>0</v>
      </c>
      <c r="V77" s="24">
        <f t="shared" si="3"/>
        <v>0</v>
      </c>
      <c r="W77" s="24">
        <f t="shared" si="3"/>
        <v>0</v>
      </c>
    </row>
    <row r="78" spans="2:23" x14ac:dyDescent="0.25">
      <c r="B78" s="227"/>
      <c r="C78" s="20">
        <v>1400</v>
      </c>
      <c r="D78" s="12">
        <f t="shared" si="4"/>
        <v>1.4000000000000001</v>
      </c>
      <c r="E78" s="24">
        <f t="shared" si="2"/>
        <v>0</v>
      </c>
      <c r="F78" s="24">
        <f t="shared" si="2"/>
        <v>0</v>
      </c>
      <c r="G78" s="24">
        <f t="shared" si="2"/>
        <v>0</v>
      </c>
      <c r="H78" s="24">
        <f t="shared" si="2"/>
        <v>0</v>
      </c>
      <c r="I78" s="24">
        <f t="shared" si="2"/>
        <v>0</v>
      </c>
      <c r="J78" s="24">
        <f t="shared" si="2"/>
        <v>0</v>
      </c>
      <c r="K78" s="24">
        <f t="shared" si="2"/>
        <v>0</v>
      </c>
      <c r="L78" s="24">
        <f t="shared" si="2"/>
        <v>0</v>
      </c>
      <c r="M78" s="24">
        <f t="shared" si="2"/>
        <v>0</v>
      </c>
      <c r="N78" s="24">
        <f t="shared" si="2"/>
        <v>0</v>
      </c>
      <c r="O78" s="24">
        <f t="shared" si="3"/>
        <v>0</v>
      </c>
      <c r="P78" s="24">
        <f t="shared" si="3"/>
        <v>0</v>
      </c>
      <c r="Q78" s="24">
        <f t="shared" si="3"/>
        <v>0</v>
      </c>
      <c r="R78" s="24">
        <f t="shared" si="3"/>
        <v>0</v>
      </c>
      <c r="S78" s="24">
        <f t="shared" si="3"/>
        <v>0</v>
      </c>
      <c r="T78" s="24">
        <f t="shared" si="3"/>
        <v>0</v>
      </c>
      <c r="U78" s="24">
        <f t="shared" si="3"/>
        <v>0</v>
      </c>
      <c r="V78" s="24">
        <f t="shared" si="3"/>
        <v>0</v>
      </c>
      <c r="W78" s="24">
        <f t="shared" si="3"/>
        <v>0</v>
      </c>
    </row>
    <row r="79" spans="2:23" x14ac:dyDescent="0.25">
      <c r="B79" s="227"/>
      <c r="C79" s="20">
        <v>1500</v>
      </c>
      <c r="D79" s="12">
        <f t="shared" si="4"/>
        <v>1.5</v>
      </c>
      <c r="E79" s="24">
        <f t="shared" si="2"/>
        <v>0</v>
      </c>
      <c r="F79" s="24">
        <f t="shared" si="2"/>
        <v>0</v>
      </c>
      <c r="G79" s="24">
        <f t="shared" si="2"/>
        <v>0</v>
      </c>
      <c r="H79" s="24">
        <f t="shared" si="2"/>
        <v>0</v>
      </c>
      <c r="I79" s="24">
        <f t="shared" si="2"/>
        <v>0</v>
      </c>
      <c r="J79" s="24">
        <f t="shared" si="2"/>
        <v>0</v>
      </c>
      <c r="K79" s="24">
        <f t="shared" si="2"/>
        <v>0</v>
      </c>
      <c r="L79" s="24">
        <f t="shared" si="2"/>
        <v>0</v>
      </c>
      <c r="M79" s="24">
        <f t="shared" si="2"/>
        <v>0</v>
      </c>
      <c r="N79" s="24">
        <f t="shared" si="2"/>
        <v>0</v>
      </c>
      <c r="O79" s="24">
        <f t="shared" si="3"/>
        <v>0</v>
      </c>
      <c r="P79" s="24">
        <f t="shared" si="3"/>
        <v>0</v>
      </c>
      <c r="Q79" s="24">
        <f t="shared" si="3"/>
        <v>0</v>
      </c>
      <c r="R79" s="24">
        <f t="shared" si="3"/>
        <v>0</v>
      </c>
      <c r="S79" s="24">
        <f t="shared" si="3"/>
        <v>0</v>
      </c>
      <c r="T79" s="24">
        <f t="shared" si="3"/>
        <v>0</v>
      </c>
      <c r="U79" s="24">
        <f t="shared" si="3"/>
        <v>0</v>
      </c>
      <c r="V79" s="24">
        <f t="shared" si="3"/>
        <v>0</v>
      </c>
      <c r="W79" s="24">
        <f t="shared" si="3"/>
        <v>0</v>
      </c>
    </row>
    <row r="80" spans="2:23" x14ac:dyDescent="0.25">
      <c r="B80" s="227"/>
      <c r="C80" s="20">
        <v>1600</v>
      </c>
      <c r="D80" s="12">
        <f t="shared" si="4"/>
        <v>1.6</v>
      </c>
      <c r="E80" s="24">
        <f t="shared" si="2"/>
        <v>0</v>
      </c>
      <c r="F80" s="24">
        <f t="shared" si="2"/>
        <v>0</v>
      </c>
      <c r="G80" s="24">
        <f t="shared" si="2"/>
        <v>0</v>
      </c>
      <c r="H80" s="24">
        <f t="shared" si="2"/>
        <v>0</v>
      </c>
      <c r="I80" s="24">
        <f t="shared" si="2"/>
        <v>0</v>
      </c>
      <c r="J80" s="24">
        <f t="shared" si="2"/>
        <v>0</v>
      </c>
      <c r="K80" s="24">
        <f t="shared" si="2"/>
        <v>0</v>
      </c>
      <c r="L80" s="24">
        <f t="shared" si="2"/>
        <v>0</v>
      </c>
      <c r="M80" s="24">
        <f t="shared" si="2"/>
        <v>0</v>
      </c>
      <c r="N80" s="24">
        <f t="shared" si="2"/>
        <v>0</v>
      </c>
      <c r="O80" s="24">
        <f t="shared" si="3"/>
        <v>0</v>
      </c>
      <c r="P80" s="24">
        <f t="shared" si="3"/>
        <v>0</v>
      </c>
      <c r="Q80" s="24">
        <f t="shared" si="3"/>
        <v>0</v>
      </c>
      <c r="R80" s="24">
        <f t="shared" si="3"/>
        <v>0</v>
      </c>
      <c r="S80" s="24">
        <f t="shared" si="3"/>
        <v>0</v>
      </c>
      <c r="T80" s="24">
        <f t="shared" si="3"/>
        <v>0</v>
      </c>
      <c r="U80" s="24">
        <f t="shared" si="3"/>
        <v>0</v>
      </c>
      <c r="V80" s="24">
        <f t="shared" si="3"/>
        <v>0</v>
      </c>
      <c r="W80" s="24">
        <f t="shared" si="3"/>
        <v>0</v>
      </c>
    </row>
    <row r="81" spans="2:23" x14ac:dyDescent="0.25">
      <c r="B81" s="227"/>
      <c r="C81" s="20">
        <v>1700</v>
      </c>
      <c r="D81" s="12">
        <f t="shared" si="4"/>
        <v>1.7</v>
      </c>
      <c r="E81" s="24">
        <f t="shared" si="2"/>
        <v>0</v>
      </c>
      <c r="F81" s="24">
        <f t="shared" si="2"/>
        <v>0</v>
      </c>
      <c r="G81" s="24">
        <f t="shared" si="2"/>
        <v>0</v>
      </c>
      <c r="H81" s="24">
        <f t="shared" si="2"/>
        <v>0</v>
      </c>
      <c r="I81" s="24">
        <f t="shared" si="2"/>
        <v>0</v>
      </c>
      <c r="J81" s="24">
        <f t="shared" si="2"/>
        <v>0</v>
      </c>
      <c r="K81" s="24">
        <f t="shared" si="2"/>
        <v>0</v>
      </c>
      <c r="L81" s="24">
        <f t="shared" si="2"/>
        <v>0</v>
      </c>
      <c r="M81" s="24">
        <f t="shared" si="2"/>
        <v>0</v>
      </c>
      <c r="N81" s="24">
        <f t="shared" si="2"/>
        <v>0</v>
      </c>
      <c r="O81" s="24">
        <f t="shared" si="3"/>
        <v>0</v>
      </c>
      <c r="P81" s="24">
        <f t="shared" si="3"/>
        <v>0</v>
      </c>
      <c r="Q81" s="24">
        <f t="shared" si="3"/>
        <v>0</v>
      </c>
      <c r="R81" s="24">
        <f t="shared" si="3"/>
        <v>0</v>
      </c>
      <c r="S81" s="24">
        <f t="shared" si="3"/>
        <v>0</v>
      </c>
      <c r="T81" s="24">
        <f t="shared" si="3"/>
        <v>0</v>
      </c>
      <c r="U81" s="24">
        <f t="shared" si="3"/>
        <v>0</v>
      </c>
      <c r="V81" s="24">
        <f t="shared" si="3"/>
        <v>0</v>
      </c>
      <c r="W81" s="24">
        <f t="shared" si="3"/>
        <v>0</v>
      </c>
    </row>
    <row r="82" spans="2:23" x14ac:dyDescent="0.25">
      <c r="B82" s="227"/>
      <c r="C82" s="20">
        <v>1800</v>
      </c>
      <c r="D82" s="12">
        <f t="shared" si="4"/>
        <v>1.8</v>
      </c>
      <c r="E82" s="24">
        <f t="shared" si="2"/>
        <v>0</v>
      </c>
      <c r="F82" s="24">
        <f t="shared" si="2"/>
        <v>0</v>
      </c>
      <c r="G82" s="24">
        <f t="shared" si="2"/>
        <v>0</v>
      </c>
      <c r="H82" s="24">
        <f t="shared" si="2"/>
        <v>0</v>
      </c>
      <c r="I82" s="24">
        <f t="shared" si="2"/>
        <v>0</v>
      </c>
      <c r="J82" s="24">
        <f t="shared" si="2"/>
        <v>0</v>
      </c>
      <c r="K82" s="24">
        <f t="shared" si="2"/>
        <v>0</v>
      </c>
      <c r="L82" s="24">
        <f t="shared" si="2"/>
        <v>0</v>
      </c>
      <c r="M82" s="24">
        <f t="shared" si="2"/>
        <v>0</v>
      </c>
      <c r="N82" s="24">
        <f t="shared" si="2"/>
        <v>0</v>
      </c>
      <c r="O82" s="24">
        <f t="shared" si="3"/>
        <v>0</v>
      </c>
      <c r="P82" s="24">
        <f t="shared" si="3"/>
        <v>0</v>
      </c>
      <c r="Q82" s="24">
        <f t="shared" si="3"/>
        <v>0</v>
      </c>
      <c r="R82" s="24">
        <f t="shared" si="3"/>
        <v>0</v>
      </c>
      <c r="S82" s="24">
        <f t="shared" si="3"/>
        <v>0</v>
      </c>
      <c r="T82" s="24">
        <f t="shared" si="3"/>
        <v>0</v>
      </c>
      <c r="U82" s="24">
        <f t="shared" si="3"/>
        <v>0</v>
      </c>
      <c r="V82" s="24">
        <f t="shared" si="3"/>
        <v>0</v>
      </c>
      <c r="W82" s="24">
        <f t="shared" si="3"/>
        <v>0</v>
      </c>
    </row>
    <row r="83" spans="2:23" x14ac:dyDescent="0.25">
      <c r="B83" s="227"/>
      <c r="C83" s="20">
        <v>1900</v>
      </c>
      <c r="D83" s="12">
        <f t="shared" si="4"/>
        <v>1.9000000000000001</v>
      </c>
      <c r="E83" s="24">
        <f t="shared" si="2"/>
        <v>0</v>
      </c>
      <c r="F83" s="24">
        <f t="shared" si="2"/>
        <v>0</v>
      </c>
      <c r="G83" s="24">
        <f t="shared" si="2"/>
        <v>0</v>
      </c>
      <c r="H83" s="24">
        <f t="shared" si="2"/>
        <v>0</v>
      </c>
      <c r="I83" s="24">
        <f t="shared" si="2"/>
        <v>0</v>
      </c>
      <c r="J83" s="24">
        <f t="shared" si="2"/>
        <v>0</v>
      </c>
      <c r="K83" s="24">
        <f t="shared" si="2"/>
        <v>0</v>
      </c>
      <c r="L83" s="24">
        <f t="shared" si="2"/>
        <v>0</v>
      </c>
      <c r="M83" s="24">
        <f t="shared" si="2"/>
        <v>0</v>
      </c>
      <c r="N83" s="24">
        <f t="shared" si="2"/>
        <v>0</v>
      </c>
      <c r="O83" s="24">
        <f t="shared" si="3"/>
        <v>0</v>
      </c>
      <c r="P83" s="24">
        <f t="shared" si="3"/>
        <v>0</v>
      </c>
      <c r="Q83" s="24">
        <f t="shared" si="3"/>
        <v>0</v>
      </c>
      <c r="R83" s="24">
        <f t="shared" si="3"/>
        <v>0</v>
      </c>
      <c r="S83" s="24">
        <f t="shared" si="3"/>
        <v>0</v>
      </c>
      <c r="T83" s="24">
        <f t="shared" si="3"/>
        <v>0</v>
      </c>
      <c r="U83" s="24">
        <f t="shared" si="3"/>
        <v>0</v>
      </c>
      <c r="V83" s="24">
        <f t="shared" si="3"/>
        <v>0</v>
      </c>
      <c r="W83" s="24">
        <f t="shared" si="3"/>
        <v>0</v>
      </c>
    </row>
    <row r="84" spans="2:23" ht="15.75" thickBot="1" x14ac:dyDescent="0.3">
      <c r="B84" s="228"/>
      <c r="C84" s="21">
        <v>2000</v>
      </c>
      <c r="D84" s="13">
        <f t="shared" si="4"/>
        <v>2</v>
      </c>
      <c r="E84" s="24">
        <f>(E$69-$D$65)*($D84-$D$65)*$M$37</f>
        <v>0</v>
      </c>
      <c r="F84" s="24">
        <f>(F$69-$D$65)*($D84-$D$65)*$M$37</f>
        <v>0</v>
      </c>
      <c r="G84" s="24">
        <f>(G$69-$D$65)*($D84-$D$65)*$M$37</f>
        <v>0</v>
      </c>
      <c r="H84" s="24">
        <f>(H$69-$D$65)*($D84-$D$65)*$M$37</f>
        <v>0</v>
      </c>
      <c r="I84" s="24">
        <f t="shared" ref="I84:W84" si="5">(I$69-$D$65)*($D84-$D$65)*$M$37</f>
        <v>0</v>
      </c>
      <c r="J84" s="24">
        <f t="shared" si="5"/>
        <v>0</v>
      </c>
      <c r="K84" s="24">
        <f t="shared" si="5"/>
        <v>0</v>
      </c>
      <c r="L84" s="24">
        <f t="shared" si="5"/>
        <v>0</v>
      </c>
      <c r="M84" s="24">
        <f t="shared" si="5"/>
        <v>0</v>
      </c>
      <c r="N84" s="24">
        <f t="shared" si="5"/>
        <v>0</v>
      </c>
      <c r="O84" s="24">
        <f t="shared" si="5"/>
        <v>0</v>
      </c>
      <c r="P84" s="24">
        <f t="shared" si="5"/>
        <v>0</v>
      </c>
      <c r="Q84" s="24">
        <f t="shared" si="5"/>
        <v>0</v>
      </c>
      <c r="R84" s="24">
        <f t="shared" si="5"/>
        <v>0</v>
      </c>
      <c r="S84" s="24">
        <f t="shared" si="5"/>
        <v>0</v>
      </c>
      <c r="T84" s="24">
        <f t="shared" si="5"/>
        <v>0</v>
      </c>
      <c r="U84" s="24">
        <f t="shared" si="5"/>
        <v>0</v>
      </c>
      <c r="V84" s="24">
        <f t="shared" si="5"/>
        <v>0</v>
      </c>
      <c r="W84" s="24">
        <f t="shared" si="5"/>
        <v>0</v>
      </c>
    </row>
    <row r="88" spans="2:23" x14ac:dyDescent="0.25">
      <c r="B88" s="206" t="s">
        <v>144</v>
      </c>
      <c r="C88" s="206"/>
      <c r="D88" s="206"/>
      <c r="E88" s="206"/>
      <c r="F88" s="206"/>
      <c r="G88" s="206"/>
      <c r="H88" s="206"/>
      <c r="I88" s="206"/>
      <c r="J88" s="206"/>
      <c r="K88" s="206"/>
      <c r="L88" s="206"/>
      <c r="M88" s="206"/>
      <c r="N88" s="206"/>
      <c r="O88" s="206"/>
      <c r="P88" s="206"/>
      <c r="Q88" s="206"/>
      <c r="R88" s="206"/>
      <c r="S88" s="206"/>
      <c r="T88" s="206"/>
      <c r="U88" s="206"/>
      <c r="V88" s="206"/>
    </row>
    <row r="89" spans="2:23" ht="15.75" thickBot="1" x14ac:dyDescent="0.3">
      <c r="B89" s="207"/>
      <c r="C89" s="207"/>
      <c r="D89" s="207"/>
      <c r="E89" s="207"/>
      <c r="F89" s="207"/>
      <c r="G89" s="207"/>
      <c r="H89" s="207"/>
      <c r="I89" s="207"/>
      <c r="J89" s="207"/>
      <c r="K89" s="207"/>
      <c r="L89" s="207"/>
      <c r="M89" s="207"/>
      <c r="N89" s="207"/>
      <c r="O89" s="207"/>
      <c r="P89" s="207"/>
      <c r="Q89" s="207"/>
      <c r="R89" s="207"/>
      <c r="S89" s="207"/>
      <c r="T89" s="207"/>
      <c r="U89" s="207"/>
      <c r="V89" s="207"/>
    </row>
    <row r="90" spans="2:23" x14ac:dyDescent="0.25">
      <c r="E90" s="10"/>
    </row>
    <row r="91" spans="2:23" ht="15.75" thickBot="1" x14ac:dyDescent="0.3"/>
    <row r="92" spans="2:23" ht="18.75" x14ac:dyDescent="0.3">
      <c r="B92" s="208"/>
      <c r="C92" s="209"/>
      <c r="D92" s="210"/>
      <c r="E92" s="229" t="s">
        <v>54</v>
      </c>
      <c r="F92" s="230"/>
      <c r="G92" s="230"/>
      <c r="H92" s="230"/>
      <c r="I92" s="230"/>
      <c r="J92" s="230"/>
      <c r="K92" s="230"/>
      <c r="L92" s="230"/>
      <c r="M92" s="230"/>
      <c r="N92" s="230"/>
      <c r="O92" s="230"/>
      <c r="P92" s="230"/>
      <c r="Q92" s="230"/>
      <c r="R92" s="230"/>
      <c r="S92" s="230"/>
      <c r="T92" s="230"/>
      <c r="U92" s="230"/>
      <c r="V92" s="230"/>
      <c r="W92" s="231"/>
    </row>
    <row r="93" spans="2:23" x14ac:dyDescent="0.25">
      <c r="B93" s="211"/>
      <c r="C93" s="212"/>
      <c r="D93" s="213"/>
      <c r="E93" s="17">
        <f>$E$68</f>
        <v>600</v>
      </c>
      <c r="F93" s="18">
        <f>$F$68</f>
        <v>700</v>
      </c>
      <c r="G93" s="18">
        <f>$G$68</f>
        <v>800</v>
      </c>
      <c r="H93" s="18">
        <f>$H$68</f>
        <v>900</v>
      </c>
      <c r="I93" s="18">
        <f>$I$68</f>
        <v>1000</v>
      </c>
      <c r="J93" s="18">
        <f>$J$68</f>
        <v>1100</v>
      </c>
      <c r="K93" s="18">
        <f>$K$68</f>
        <v>1200</v>
      </c>
      <c r="L93" s="18">
        <f>$L$68</f>
        <v>1300</v>
      </c>
      <c r="M93" s="18">
        <f>$M$68</f>
        <v>1400</v>
      </c>
      <c r="N93" s="18">
        <f>$N$68</f>
        <v>1500</v>
      </c>
      <c r="O93" s="18">
        <f>$O$68</f>
        <v>1600</v>
      </c>
      <c r="P93" s="18">
        <f>$P$68</f>
        <v>1700</v>
      </c>
      <c r="Q93" s="18">
        <f>$Q$68</f>
        <v>1800</v>
      </c>
      <c r="R93" s="18">
        <f>$R$68</f>
        <v>1900</v>
      </c>
      <c r="S93" s="18">
        <f>$S$68</f>
        <v>2000</v>
      </c>
      <c r="T93" s="18">
        <f>$T$68</f>
        <v>2100</v>
      </c>
      <c r="U93" s="18">
        <f>$U$68</f>
        <v>2200</v>
      </c>
      <c r="V93" s="18">
        <f>$V$68</f>
        <v>2300</v>
      </c>
      <c r="W93" s="22">
        <f>$W$68</f>
        <v>2400</v>
      </c>
    </row>
    <row r="94" spans="2:23" ht="15.75" thickBot="1" x14ac:dyDescent="0.3">
      <c r="B94" s="214"/>
      <c r="C94" s="215"/>
      <c r="D94" s="216"/>
      <c r="E94" s="14">
        <f t="shared" ref="E94:V94" si="6">E93*0.001</f>
        <v>0.6</v>
      </c>
      <c r="F94" s="15">
        <f t="shared" si="6"/>
        <v>0.70000000000000007</v>
      </c>
      <c r="G94" s="15">
        <f t="shared" si="6"/>
        <v>0.8</v>
      </c>
      <c r="H94" s="15">
        <f t="shared" si="6"/>
        <v>0.9</v>
      </c>
      <c r="I94" s="15">
        <f t="shared" si="6"/>
        <v>1</v>
      </c>
      <c r="J94" s="15">
        <f t="shared" si="6"/>
        <v>1.1000000000000001</v>
      </c>
      <c r="K94" s="15">
        <f t="shared" si="6"/>
        <v>1.2</v>
      </c>
      <c r="L94" s="15">
        <f t="shared" si="6"/>
        <v>1.3</v>
      </c>
      <c r="M94" s="15">
        <f t="shared" si="6"/>
        <v>1.4000000000000001</v>
      </c>
      <c r="N94" s="15">
        <f t="shared" si="6"/>
        <v>1.5</v>
      </c>
      <c r="O94" s="15">
        <f t="shared" si="6"/>
        <v>1.6</v>
      </c>
      <c r="P94" s="15">
        <f t="shared" si="6"/>
        <v>1.7</v>
      </c>
      <c r="Q94" s="15">
        <f t="shared" si="6"/>
        <v>1.8</v>
      </c>
      <c r="R94" s="15">
        <f t="shared" si="6"/>
        <v>1.9000000000000001</v>
      </c>
      <c r="S94" s="15">
        <f t="shared" si="6"/>
        <v>2</v>
      </c>
      <c r="T94" s="15">
        <f t="shared" si="6"/>
        <v>2.1</v>
      </c>
      <c r="U94" s="15">
        <f t="shared" si="6"/>
        <v>2.2000000000000002</v>
      </c>
      <c r="V94" s="15">
        <f t="shared" si="6"/>
        <v>2.3000000000000003</v>
      </c>
      <c r="W94" s="16">
        <f t="shared" ref="W94" si="7">W93*0.001</f>
        <v>2.4</v>
      </c>
    </row>
    <row r="95" spans="2:23" ht="15.75" customHeight="1" x14ac:dyDescent="0.25">
      <c r="B95" s="226" t="s">
        <v>55</v>
      </c>
      <c r="C95" s="19">
        <f>$C$70</f>
        <v>600</v>
      </c>
      <c r="D95" s="11">
        <f>C95*0.001</f>
        <v>0.6</v>
      </c>
      <c r="E95" s="24">
        <f>(2*E$94+2*$D95)*$M$39</f>
        <v>0</v>
      </c>
      <c r="F95" s="24">
        <f t="shared" ref="F95:W109" si="8">(2*F$94+2*$D95)*$M$39</f>
        <v>0</v>
      </c>
      <c r="G95" s="24">
        <f t="shared" si="8"/>
        <v>0</v>
      </c>
      <c r="H95" s="24">
        <f t="shared" si="8"/>
        <v>0</v>
      </c>
      <c r="I95" s="24">
        <f t="shared" si="8"/>
        <v>0</v>
      </c>
      <c r="J95" s="24">
        <f t="shared" si="8"/>
        <v>0</v>
      </c>
      <c r="K95" s="24">
        <f t="shared" si="8"/>
        <v>0</v>
      </c>
      <c r="L95" s="24">
        <f t="shared" si="8"/>
        <v>0</v>
      </c>
      <c r="M95" s="24">
        <f t="shared" si="8"/>
        <v>0</v>
      </c>
      <c r="N95" s="24">
        <f t="shared" si="8"/>
        <v>0</v>
      </c>
      <c r="O95" s="24">
        <f t="shared" si="8"/>
        <v>0</v>
      </c>
      <c r="P95" s="24">
        <f t="shared" si="8"/>
        <v>0</v>
      </c>
      <c r="Q95" s="24">
        <f t="shared" si="8"/>
        <v>0</v>
      </c>
      <c r="R95" s="24">
        <f t="shared" si="8"/>
        <v>0</v>
      </c>
      <c r="S95" s="24">
        <f t="shared" si="8"/>
        <v>0</v>
      </c>
      <c r="T95" s="24">
        <f t="shared" si="8"/>
        <v>0</v>
      </c>
      <c r="U95" s="24">
        <f t="shared" si="8"/>
        <v>0</v>
      </c>
      <c r="V95" s="24">
        <f t="shared" si="8"/>
        <v>0</v>
      </c>
      <c r="W95" s="24">
        <f t="shared" si="8"/>
        <v>0</v>
      </c>
    </row>
    <row r="96" spans="2:23" x14ac:dyDescent="0.25">
      <c r="B96" s="227"/>
      <c r="C96" s="20">
        <f>$C$71</f>
        <v>700</v>
      </c>
      <c r="D96" s="12">
        <f t="shared" ref="D96:D109" si="9">C96*0.001</f>
        <v>0.70000000000000007</v>
      </c>
      <c r="E96" s="24">
        <f t="shared" ref="E96:E109" si="10">(2*E$94+2*$D96)*$M$39</f>
        <v>0</v>
      </c>
      <c r="F96" s="24">
        <f t="shared" si="8"/>
        <v>0</v>
      </c>
      <c r="G96" s="24">
        <f t="shared" si="8"/>
        <v>0</v>
      </c>
      <c r="H96" s="24">
        <f t="shared" si="8"/>
        <v>0</v>
      </c>
      <c r="I96" s="24">
        <f t="shared" si="8"/>
        <v>0</v>
      </c>
      <c r="J96" s="24">
        <f t="shared" si="8"/>
        <v>0</v>
      </c>
      <c r="K96" s="24">
        <f t="shared" si="8"/>
        <v>0</v>
      </c>
      <c r="L96" s="24">
        <f t="shared" si="8"/>
        <v>0</v>
      </c>
      <c r="M96" s="24">
        <f t="shared" si="8"/>
        <v>0</v>
      </c>
      <c r="N96" s="24">
        <f t="shared" si="8"/>
        <v>0</v>
      </c>
      <c r="O96" s="24">
        <f t="shared" si="8"/>
        <v>0</v>
      </c>
      <c r="P96" s="24">
        <f t="shared" si="8"/>
        <v>0</v>
      </c>
      <c r="Q96" s="24">
        <f t="shared" si="8"/>
        <v>0</v>
      </c>
      <c r="R96" s="24">
        <f t="shared" si="8"/>
        <v>0</v>
      </c>
      <c r="S96" s="24">
        <f t="shared" si="8"/>
        <v>0</v>
      </c>
      <c r="T96" s="24">
        <f t="shared" si="8"/>
        <v>0</v>
      </c>
      <c r="U96" s="24">
        <f t="shared" si="8"/>
        <v>0</v>
      </c>
      <c r="V96" s="24">
        <f t="shared" si="8"/>
        <v>0</v>
      </c>
      <c r="W96" s="24">
        <f t="shared" si="8"/>
        <v>0</v>
      </c>
    </row>
    <row r="97" spans="2:23" x14ac:dyDescent="0.25">
      <c r="B97" s="227"/>
      <c r="C97" s="20">
        <f>$C$72</f>
        <v>800</v>
      </c>
      <c r="D97" s="12">
        <f t="shared" si="9"/>
        <v>0.8</v>
      </c>
      <c r="E97" s="24">
        <f t="shared" si="10"/>
        <v>0</v>
      </c>
      <c r="F97" s="24">
        <f t="shared" si="8"/>
        <v>0</v>
      </c>
      <c r="G97" s="24">
        <f t="shared" si="8"/>
        <v>0</v>
      </c>
      <c r="H97" s="24">
        <f t="shared" si="8"/>
        <v>0</v>
      </c>
      <c r="I97" s="24">
        <f t="shared" si="8"/>
        <v>0</v>
      </c>
      <c r="J97" s="24">
        <f t="shared" si="8"/>
        <v>0</v>
      </c>
      <c r="K97" s="24">
        <f t="shared" si="8"/>
        <v>0</v>
      </c>
      <c r="L97" s="24">
        <f t="shared" si="8"/>
        <v>0</v>
      </c>
      <c r="M97" s="24">
        <f t="shared" si="8"/>
        <v>0</v>
      </c>
      <c r="N97" s="24">
        <f t="shared" si="8"/>
        <v>0</v>
      </c>
      <c r="O97" s="24">
        <f t="shared" si="8"/>
        <v>0</v>
      </c>
      <c r="P97" s="24">
        <f t="shared" si="8"/>
        <v>0</v>
      </c>
      <c r="Q97" s="24">
        <f t="shared" si="8"/>
        <v>0</v>
      </c>
      <c r="R97" s="24">
        <f t="shared" si="8"/>
        <v>0</v>
      </c>
      <c r="S97" s="24">
        <f t="shared" si="8"/>
        <v>0</v>
      </c>
      <c r="T97" s="24">
        <f t="shared" si="8"/>
        <v>0</v>
      </c>
      <c r="U97" s="24">
        <f t="shared" si="8"/>
        <v>0</v>
      </c>
      <c r="V97" s="24">
        <f t="shared" si="8"/>
        <v>0</v>
      </c>
      <c r="W97" s="24">
        <f t="shared" si="8"/>
        <v>0</v>
      </c>
    </row>
    <row r="98" spans="2:23" x14ac:dyDescent="0.25">
      <c r="B98" s="227"/>
      <c r="C98" s="20">
        <f>$C$73</f>
        <v>900</v>
      </c>
      <c r="D98" s="12">
        <f t="shared" si="9"/>
        <v>0.9</v>
      </c>
      <c r="E98" s="24">
        <f t="shared" si="10"/>
        <v>0</v>
      </c>
      <c r="F98" s="24">
        <f t="shared" si="8"/>
        <v>0</v>
      </c>
      <c r="G98" s="24">
        <f t="shared" si="8"/>
        <v>0</v>
      </c>
      <c r="H98" s="24">
        <f t="shared" si="8"/>
        <v>0</v>
      </c>
      <c r="I98" s="24">
        <f t="shared" si="8"/>
        <v>0</v>
      </c>
      <c r="J98" s="24">
        <f t="shared" si="8"/>
        <v>0</v>
      </c>
      <c r="K98" s="24">
        <f t="shared" si="8"/>
        <v>0</v>
      </c>
      <c r="L98" s="24">
        <f t="shared" si="8"/>
        <v>0</v>
      </c>
      <c r="M98" s="24">
        <f t="shared" si="8"/>
        <v>0</v>
      </c>
      <c r="N98" s="24">
        <f t="shared" si="8"/>
        <v>0</v>
      </c>
      <c r="O98" s="24">
        <f t="shared" si="8"/>
        <v>0</v>
      </c>
      <c r="P98" s="24">
        <f t="shared" si="8"/>
        <v>0</v>
      </c>
      <c r="Q98" s="24">
        <f t="shared" si="8"/>
        <v>0</v>
      </c>
      <c r="R98" s="24">
        <f t="shared" si="8"/>
        <v>0</v>
      </c>
      <c r="S98" s="24">
        <f t="shared" si="8"/>
        <v>0</v>
      </c>
      <c r="T98" s="24">
        <f t="shared" si="8"/>
        <v>0</v>
      </c>
      <c r="U98" s="24">
        <f t="shared" si="8"/>
        <v>0</v>
      </c>
      <c r="V98" s="24">
        <f t="shared" si="8"/>
        <v>0</v>
      </c>
      <c r="W98" s="24">
        <f t="shared" si="8"/>
        <v>0</v>
      </c>
    </row>
    <row r="99" spans="2:23" x14ac:dyDescent="0.25">
      <c r="B99" s="227"/>
      <c r="C99" s="20">
        <f>$C$74</f>
        <v>1000</v>
      </c>
      <c r="D99" s="12">
        <f t="shared" si="9"/>
        <v>1</v>
      </c>
      <c r="E99" s="24">
        <f t="shared" si="10"/>
        <v>0</v>
      </c>
      <c r="F99" s="24">
        <f t="shared" si="8"/>
        <v>0</v>
      </c>
      <c r="G99" s="24">
        <f t="shared" si="8"/>
        <v>0</v>
      </c>
      <c r="H99" s="24">
        <f t="shared" si="8"/>
        <v>0</v>
      </c>
      <c r="I99" s="24">
        <f t="shared" si="8"/>
        <v>0</v>
      </c>
      <c r="J99" s="24">
        <f t="shared" si="8"/>
        <v>0</v>
      </c>
      <c r="K99" s="24">
        <f t="shared" si="8"/>
        <v>0</v>
      </c>
      <c r="L99" s="24">
        <f t="shared" si="8"/>
        <v>0</v>
      </c>
      <c r="M99" s="24">
        <f t="shared" si="8"/>
        <v>0</v>
      </c>
      <c r="N99" s="24">
        <f t="shared" si="8"/>
        <v>0</v>
      </c>
      <c r="O99" s="24">
        <f t="shared" si="8"/>
        <v>0</v>
      </c>
      <c r="P99" s="24">
        <f t="shared" si="8"/>
        <v>0</v>
      </c>
      <c r="Q99" s="24">
        <f t="shared" si="8"/>
        <v>0</v>
      </c>
      <c r="R99" s="24">
        <f t="shared" si="8"/>
        <v>0</v>
      </c>
      <c r="S99" s="24">
        <f t="shared" si="8"/>
        <v>0</v>
      </c>
      <c r="T99" s="24">
        <f t="shared" si="8"/>
        <v>0</v>
      </c>
      <c r="U99" s="24">
        <f t="shared" si="8"/>
        <v>0</v>
      </c>
      <c r="V99" s="24">
        <f t="shared" si="8"/>
        <v>0</v>
      </c>
      <c r="W99" s="24">
        <f t="shared" si="8"/>
        <v>0</v>
      </c>
    </row>
    <row r="100" spans="2:23" x14ac:dyDescent="0.25">
      <c r="B100" s="227"/>
      <c r="C100" s="20">
        <f>$C$75</f>
        <v>1100</v>
      </c>
      <c r="D100" s="12">
        <f t="shared" si="9"/>
        <v>1.1000000000000001</v>
      </c>
      <c r="E100" s="24">
        <f t="shared" si="10"/>
        <v>0</v>
      </c>
      <c r="F100" s="24">
        <f t="shared" si="8"/>
        <v>0</v>
      </c>
      <c r="G100" s="24">
        <f t="shared" si="8"/>
        <v>0</v>
      </c>
      <c r="H100" s="24">
        <f t="shared" si="8"/>
        <v>0</v>
      </c>
      <c r="I100" s="24">
        <f t="shared" si="8"/>
        <v>0</v>
      </c>
      <c r="J100" s="24">
        <f t="shared" si="8"/>
        <v>0</v>
      </c>
      <c r="K100" s="24">
        <f t="shared" si="8"/>
        <v>0</v>
      </c>
      <c r="L100" s="24">
        <f t="shared" si="8"/>
        <v>0</v>
      </c>
      <c r="M100" s="24">
        <f t="shared" si="8"/>
        <v>0</v>
      </c>
      <c r="N100" s="24">
        <f t="shared" si="8"/>
        <v>0</v>
      </c>
      <c r="O100" s="24">
        <f t="shared" si="8"/>
        <v>0</v>
      </c>
      <c r="P100" s="24">
        <f t="shared" si="8"/>
        <v>0</v>
      </c>
      <c r="Q100" s="24">
        <f t="shared" si="8"/>
        <v>0</v>
      </c>
      <c r="R100" s="24">
        <f t="shared" si="8"/>
        <v>0</v>
      </c>
      <c r="S100" s="24">
        <f t="shared" si="8"/>
        <v>0</v>
      </c>
      <c r="T100" s="24">
        <f t="shared" si="8"/>
        <v>0</v>
      </c>
      <c r="U100" s="24">
        <f t="shared" si="8"/>
        <v>0</v>
      </c>
      <c r="V100" s="24">
        <f t="shared" si="8"/>
        <v>0</v>
      </c>
      <c r="W100" s="24">
        <f t="shared" si="8"/>
        <v>0</v>
      </c>
    </row>
    <row r="101" spans="2:23" x14ac:dyDescent="0.25">
      <c r="B101" s="227"/>
      <c r="C101" s="20">
        <f>$C$76</f>
        <v>1200</v>
      </c>
      <c r="D101" s="12">
        <f t="shared" si="9"/>
        <v>1.2</v>
      </c>
      <c r="E101" s="24">
        <f t="shared" si="10"/>
        <v>0</v>
      </c>
      <c r="F101" s="24">
        <f t="shared" si="8"/>
        <v>0</v>
      </c>
      <c r="G101" s="24">
        <f t="shared" si="8"/>
        <v>0</v>
      </c>
      <c r="H101" s="24">
        <f t="shared" si="8"/>
        <v>0</v>
      </c>
      <c r="I101" s="24">
        <f t="shared" si="8"/>
        <v>0</v>
      </c>
      <c r="J101" s="24">
        <f t="shared" si="8"/>
        <v>0</v>
      </c>
      <c r="K101" s="24">
        <f t="shared" si="8"/>
        <v>0</v>
      </c>
      <c r="L101" s="24">
        <f t="shared" si="8"/>
        <v>0</v>
      </c>
      <c r="M101" s="24">
        <f t="shared" si="8"/>
        <v>0</v>
      </c>
      <c r="N101" s="24">
        <f t="shared" si="8"/>
        <v>0</v>
      </c>
      <c r="O101" s="24">
        <f t="shared" si="8"/>
        <v>0</v>
      </c>
      <c r="P101" s="24">
        <f t="shared" si="8"/>
        <v>0</v>
      </c>
      <c r="Q101" s="24">
        <f t="shared" si="8"/>
        <v>0</v>
      </c>
      <c r="R101" s="24">
        <f t="shared" si="8"/>
        <v>0</v>
      </c>
      <c r="S101" s="24">
        <f t="shared" si="8"/>
        <v>0</v>
      </c>
      <c r="T101" s="24">
        <f t="shared" si="8"/>
        <v>0</v>
      </c>
      <c r="U101" s="24">
        <f t="shared" si="8"/>
        <v>0</v>
      </c>
      <c r="V101" s="24">
        <f t="shared" si="8"/>
        <v>0</v>
      </c>
      <c r="W101" s="24">
        <f t="shared" si="8"/>
        <v>0</v>
      </c>
    </row>
    <row r="102" spans="2:23" x14ac:dyDescent="0.25">
      <c r="B102" s="227"/>
      <c r="C102" s="20">
        <f>$C$77</f>
        <v>1300</v>
      </c>
      <c r="D102" s="12">
        <f t="shared" si="9"/>
        <v>1.3</v>
      </c>
      <c r="E102" s="24">
        <f t="shared" si="10"/>
        <v>0</v>
      </c>
      <c r="F102" s="24">
        <f t="shared" si="8"/>
        <v>0</v>
      </c>
      <c r="G102" s="24">
        <f t="shared" si="8"/>
        <v>0</v>
      </c>
      <c r="H102" s="24">
        <f t="shared" si="8"/>
        <v>0</v>
      </c>
      <c r="I102" s="24">
        <f t="shared" si="8"/>
        <v>0</v>
      </c>
      <c r="J102" s="24">
        <f t="shared" si="8"/>
        <v>0</v>
      </c>
      <c r="K102" s="24">
        <f t="shared" si="8"/>
        <v>0</v>
      </c>
      <c r="L102" s="24">
        <f t="shared" si="8"/>
        <v>0</v>
      </c>
      <c r="M102" s="24">
        <f t="shared" si="8"/>
        <v>0</v>
      </c>
      <c r="N102" s="24">
        <f t="shared" si="8"/>
        <v>0</v>
      </c>
      <c r="O102" s="24">
        <f t="shared" si="8"/>
        <v>0</v>
      </c>
      <c r="P102" s="24">
        <f t="shared" si="8"/>
        <v>0</v>
      </c>
      <c r="Q102" s="24">
        <f t="shared" si="8"/>
        <v>0</v>
      </c>
      <c r="R102" s="24">
        <f t="shared" si="8"/>
        <v>0</v>
      </c>
      <c r="S102" s="24">
        <f t="shared" si="8"/>
        <v>0</v>
      </c>
      <c r="T102" s="24">
        <f t="shared" si="8"/>
        <v>0</v>
      </c>
      <c r="U102" s="24">
        <f t="shared" si="8"/>
        <v>0</v>
      </c>
      <c r="V102" s="24">
        <f t="shared" si="8"/>
        <v>0</v>
      </c>
      <c r="W102" s="24">
        <f t="shared" si="8"/>
        <v>0</v>
      </c>
    </row>
    <row r="103" spans="2:23" x14ac:dyDescent="0.25">
      <c r="B103" s="227"/>
      <c r="C103" s="20">
        <f>$C$78</f>
        <v>1400</v>
      </c>
      <c r="D103" s="12">
        <f t="shared" si="9"/>
        <v>1.4000000000000001</v>
      </c>
      <c r="E103" s="24">
        <f t="shared" si="10"/>
        <v>0</v>
      </c>
      <c r="F103" s="24">
        <f t="shared" si="8"/>
        <v>0</v>
      </c>
      <c r="G103" s="24">
        <f t="shared" si="8"/>
        <v>0</v>
      </c>
      <c r="H103" s="24">
        <f t="shared" si="8"/>
        <v>0</v>
      </c>
      <c r="I103" s="24">
        <f t="shared" si="8"/>
        <v>0</v>
      </c>
      <c r="J103" s="24">
        <f t="shared" si="8"/>
        <v>0</v>
      </c>
      <c r="K103" s="24">
        <f t="shared" si="8"/>
        <v>0</v>
      </c>
      <c r="L103" s="24">
        <f t="shared" si="8"/>
        <v>0</v>
      </c>
      <c r="M103" s="24">
        <f t="shared" si="8"/>
        <v>0</v>
      </c>
      <c r="N103" s="24">
        <f t="shared" si="8"/>
        <v>0</v>
      </c>
      <c r="O103" s="24">
        <f t="shared" si="8"/>
        <v>0</v>
      </c>
      <c r="P103" s="24">
        <f t="shared" si="8"/>
        <v>0</v>
      </c>
      <c r="Q103" s="24">
        <f t="shared" si="8"/>
        <v>0</v>
      </c>
      <c r="R103" s="24">
        <f t="shared" si="8"/>
        <v>0</v>
      </c>
      <c r="S103" s="24">
        <f t="shared" si="8"/>
        <v>0</v>
      </c>
      <c r="T103" s="24">
        <f t="shared" si="8"/>
        <v>0</v>
      </c>
      <c r="U103" s="24">
        <f t="shared" si="8"/>
        <v>0</v>
      </c>
      <c r="V103" s="24">
        <f t="shared" si="8"/>
        <v>0</v>
      </c>
      <c r="W103" s="24">
        <f t="shared" si="8"/>
        <v>0</v>
      </c>
    </row>
    <row r="104" spans="2:23" x14ac:dyDescent="0.25">
      <c r="B104" s="227"/>
      <c r="C104" s="20">
        <f>$C$79</f>
        <v>1500</v>
      </c>
      <c r="D104" s="12">
        <f t="shared" si="9"/>
        <v>1.5</v>
      </c>
      <c r="E104" s="24">
        <f t="shared" si="10"/>
        <v>0</v>
      </c>
      <c r="F104" s="24">
        <f t="shared" si="8"/>
        <v>0</v>
      </c>
      <c r="G104" s="24">
        <f t="shared" si="8"/>
        <v>0</v>
      </c>
      <c r="H104" s="24">
        <f t="shared" si="8"/>
        <v>0</v>
      </c>
      <c r="I104" s="24">
        <f t="shared" si="8"/>
        <v>0</v>
      </c>
      <c r="J104" s="24">
        <f t="shared" si="8"/>
        <v>0</v>
      </c>
      <c r="K104" s="24">
        <f t="shared" si="8"/>
        <v>0</v>
      </c>
      <c r="L104" s="24">
        <f t="shared" si="8"/>
        <v>0</v>
      </c>
      <c r="M104" s="24">
        <f t="shared" si="8"/>
        <v>0</v>
      </c>
      <c r="N104" s="24">
        <f t="shared" si="8"/>
        <v>0</v>
      </c>
      <c r="O104" s="24">
        <f t="shared" si="8"/>
        <v>0</v>
      </c>
      <c r="P104" s="24">
        <f t="shared" si="8"/>
        <v>0</v>
      </c>
      <c r="Q104" s="24">
        <f t="shared" si="8"/>
        <v>0</v>
      </c>
      <c r="R104" s="24">
        <f t="shared" si="8"/>
        <v>0</v>
      </c>
      <c r="S104" s="24">
        <f t="shared" si="8"/>
        <v>0</v>
      </c>
      <c r="T104" s="24">
        <f t="shared" si="8"/>
        <v>0</v>
      </c>
      <c r="U104" s="24">
        <f t="shared" si="8"/>
        <v>0</v>
      </c>
      <c r="V104" s="24">
        <f t="shared" si="8"/>
        <v>0</v>
      </c>
      <c r="W104" s="24">
        <f t="shared" si="8"/>
        <v>0</v>
      </c>
    </row>
    <row r="105" spans="2:23" x14ac:dyDescent="0.25">
      <c r="B105" s="227"/>
      <c r="C105" s="20">
        <f>$C$80</f>
        <v>1600</v>
      </c>
      <c r="D105" s="12">
        <f t="shared" si="9"/>
        <v>1.6</v>
      </c>
      <c r="E105" s="24">
        <f t="shared" si="10"/>
        <v>0</v>
      </c>
      <c r="F105" s="24">
        <f t="shared" si="8"/>
        <v>0</v>
      </c>
      <c r="G105" s="24">
        <f t="shared" si="8"/>
        <v>0</v>
      </c>
      <c r="H105" s="24">
        <f t="shared" si="8"/>
        <v>0</v>
      </c>
      <c r="I105" s="24">
        <f t="shared" si="8"/>
        <v>0</v>
      </c>
      <c r="J105" s="24">
        <f t="shared" si="8"/>
        <v>0</v>
      </c>
      <c r="K105" s="24">
        <f t="shared" si="8"/>
        <v>0</v>
      </c>
      <c r="L105" s="24">
        <f t="shared" si="8"/>
        <v>0</v>
      </c>
      <c r="M105" s="24">
        <f t="shared" si="8"/>
        <v>0</v>
      </c>
      <c r="N105" s="24">
        <f t="shared" si="8"/>
        <v>0</v>
      </c>
      <c r="O105" s="24">
        <f t="shared" si="8"/>
        <v>0</v>
      </c>
      <c r="P105" s="24">
        <f t="shared" si="8"/>
        <v>0</v>
      </c>
      <c r="Q105" s="24">
        <f t="shared" si="8"/>
        <v>0</v>
      </c>
      <c r="R105" s="24">
        <f t="shared" si="8"/>
        <v>0</v>
      </c>
      <c r="S105" s="24">
        <f t="shared" si="8"/>
        <v>0</v>
      </c>
      <c r="T105" s="24">
        <f t="shared" si="8"/>
        <v>0</v>
      </c>
      <c r="U105" s="24">
        <f t="shared" si="8"/>
        <v>0</v>
      </c>
      <c r="V105" s="24">
        <f t="shared" si="8"/>
        <v>0</v>
      </c>
      <c r="W105" s="24">
        <f t="shared" si="8"/>
        <v>0</v>
      </c>
    </row>
    <row r="106" spans="2:23" x14ac:dyDescent="0.25">
      <c r="B106" s="227"/>
      <c r="C106" s="20">
        <f>$C$81</f>
        <v>1700</v>
      </c>
      <c r="D106" s="12">
        <f t="shared" si="9"/>
        <v>1.7</v>
      </c>
      <c r="E106" s="24">
        <f t="shared" si="10"/>
        <v>0</v>
      </c>
      <c r="F106" s="24">
        <f t="shared" si="8"/>
        <v>0</v>
      </c>
      <c r="G106" s="24">
        <f t="shared" si="8"/>
        <v>0</v>
      </c>
      <c r="H106" s="24">
        <f t="shared" si="8"/>
        <v>0</v>
      </c>
      <c r="I106" s="24">
        <f t="shared" si="8"/>
        <v>0</v>
      </c>
      <c r="J106" s="24">
        <f t="shared" si="8"/>
        <v>0</v>
      </c>
      <c r="K106" s="24">
        <f t="shared" si="8"/>
        <v>0</v>
      </c>
      <c r="L106" s="24">
        <f t="shared" si="8"/>
        <v>0</v>
      </c>
      <c r="M106" s="24">
        <f t="shared" si="8"/>
        <v>0</v>
      </c>
      <c r="N106" s="24">
        <f t="shared" si="8"/>
        <v>0</v>
      </c>
      <c r="O106" s="24">
        <f t="shared" si="8"/>
        <v>0</v>
      </c>
      <c r="P106" s="24">
        <f t="shared" si="8"/>
        <v>0</v>
      </c>
      <c r="Q106" s="24">
        <f t="shared" si="8"/>
        <v>0</v>
      </c>
      <c r="R106" s="24">
        <f t="shared" si="8"/>
        <v>0</v>
      </c>
      <c r="S106" s="24">
        <f t="shared" si="8"/>
        <v>0</v>
      </c>
      <c r="T106" s="24">
        <f t="shared" si="8"/>
        <v>0</v>
      </c>
      <c r="U106" s="24">
        <f t="shared" si="8"/>
        <v>0</v>
      </c>
      <c r="V106" s="24">
        <f t="shared" si="8"/>
        <v>0</v>
      </c>
      <c r="W106" s="24">
        <f t="shared" si="8"/>
        <v>0</v>
      </c>
    </row>
    <row r="107" spans="2:23" x14ac:dyDescent="0.25">
      <c r="B107" s="227"/>
      <c r="C107" s="20">
        <f>$C$82</f>
        <v>1800</v>
      </c>
      <c r="D107" s="12">
        <f t="shared" si="9"/>
        <v>1.8</v>
      </c>
      <c r="E107" s="24">
        <f t="shared" si="10"/>
        <v>0</v>
      </c>
      <c r="F107" s="24">
        <f t="shared" si="8"/>
        <v>0</v>
      </c>
      <c r="G107" s="24">
        <f t="shared" si="8"/>
        <v>0</v>
      </c>
      <c r="H107" s="24">
        <f t="shared" si="8"/>
        <v>0</v>
      </c>
      <c r="I107" s="24">
        <f t="shared" si="8"/>
        <v>0</v>
      </c>
      <c r="J107" s="24">
        <f t="shared" si="8"/>
        <v>0</v>
      </c>
      <c r="K107" s="24">
        <f t="shared" si="8"/>
        <v>0</v>
      </c>
      <c r="L107" s="24">
        <f t="shared" si="8"/>
        <v>0</v>
      </c>
      <c r="M107" s="24">
        <f t="shared" si="8"/>
        <v>0</v>
      </c>
      <c r="N107" s="24">
        <f t="shared" si="8"/>
        <v>0</v>
      </c>
      <c r="O107" s="24">
        <f t="shared" si="8"/>
        <v>0</v>
      </c>
      <c r="P107" s="24">
        <f t="shared" si="8"/>
        <v>0</v>
      </c>
      <c r="Q107" s="24">
        <f t="shared" si="8"/>
        <v>0</v>
      </c>
      <c r="R107" s="24">
        <f t="shared" si="8"/>
        <v>0</v>
      </c>
      <c r="S107" s="24">
        <f t="shared" si="8"/>
        <v>0</v>
      </c>
      <c r="T107" s="24">
        <f t="shared" si="8"/>
        <v>0</v>
      </c>
      <c r="U107" s="24">
        <f t="shared" si="8"/>
        <v>0</v>
      </c>
      <c r="V107" s="24">
        <f t="shared" si="8"/>
        <v>0</v>
      </c>
      <c r="W107" s="24">
        <f t="shared" si="8"/>
        <v>0</v>
      </c>
    </row>
    <row r="108" spans="2:23" x14ac:dyDescent="0.25">
      <c r="B108" s="227"/>
      <c r="C108" s="20">
        <f>$C$83</f>
        <v>1900</v>
      </c>
      <c r="D108" s="12">
        <f t="shared" si="9"/>
        <v>1.9000000000000001</v>
      </c>
      <c r="E108" s="24">
        <f t="shared" si="10"/>
        <v>0</v>
      </c>
      <c r="F108" s="24">
        <f t="shared" si="8"/>
        <v>0</v>
      </c>
      <c r="G108" s="24">
        <f t="shared" si="8"/>
        <v>0</v>
      </c>
      <c r="H108" s="24">
        <f t="shared" si="8"/>
        <v>0</v>
      </c>
      <c r="I108" s="24">
        <f t="shared" si="8"/>
        <v>0</v>
      </c>
      <c r="J108" s="24">
        <f t="shared" si="8"/>
        <v>0</v>
      </c>
      <c r="K108" s="24">
        <f t="shared" si="8"/>
        <v>0</v>
      </c>
      <c r="L108" s="24">
        <f t="shared" si="8"/>
        <v>0</v>
      </c>
      <c r="M108" s="24">
        <f t="shared" si="8"/>
        <v>0</v>
      </c>
      <c r="N108" s="24">
        <f t="shared" si="8"/>
        <v>0</v>
      </c>
      <c r="O108" s="24">
        <f t="shared" si="8"/>
        <v>0</v>
      </c>
      <c r="P108" s="24">
        <f t="shared" si="8"/>
        <v>0</v>
      </c>
      <c r="Q108" s="24">
        <f t="shared" si="8"/>
        <v>0</v>
      </c>
      <c r="R108" s="24">
        <f t="shared" si="8"/>
        <v>0</v>
      </c>
      <c r="S108" s="24">
        <f t="shared" si="8"/>
        <v>0</v>
      </c>
      <c r="T108" s="24">
        <f t="shared" si="8"/>
        <v>0</v>
      </c>
      <c r="U108" s="24">
        <f t="shared" si="8"/>
        <v>0</v>
      </c>
      <c r="V108" s="24">
        <f t="shared" si="8"/>
        <v>0</v>
      </c>
      <c r="W108" s="24">
        <f t="shared" si="8"/>
        <v>0</v>
      </c>
    </row>
    <row r="109" spans="2:23" ht="15.75" thickBot="1" x14ac:dyDescent="0.3">
      <c r="B109" s="228"/>
      <c r="C109" s="21">
        <f>$C$84</f>
        <v>2000</v>
      </c>
      <c r="D109" s="13">
        <f t="shared" si="9"/>
        <v>2</v>
      </c>
      <c r="E109" s="24">
        <f t="shared" si="10"/>
        <v>0</v>
      </c>
      <c r="F109" s="24">
        <f t="shared" si="8"/>
        <v>0</v>
      </c>
      <c r="G109" s="24">
        <f t="shared" si="8"/>
        <v>0</v>
      </c>
      <c r="H109" s="24">
        <f t="shared" si="8"/>
        <v>0</v>
      </c>
      <c r="I109" s="24">
        <f t="shared" ref="I109:W109" si="11">(2*I$94+2*$D109)*$M$39</f>
        <v>0</v>
      </c>
      <c r="J109" s="24">
        <f t="shared" si="11"/>
        <v>0</v>
      </c>
      <c r="K109" s="24">
        <f t="shared" si="11"/>
        <v>0</v>
      </c>
      <c r="L109" s="24">
        <f t="shared" si="11"/>
        <v>0</v>
      </c>
      <c r="M109" s="24">
        <f t="shared" si="11"/>
        <v>0</v>
      </c>
      <c r="N109" s="24">
        <f t="shared" si="11"/>
        <v>0</v>
      </c>
      <c r="O109" s="24">
        <f t="shared" si="11"/>
        <v>0</v>
      </c>
      <c r="P109" s="24">
        <f t="shared" si="11"/>
        <v>0</v>
      </c>
      <c r="Q109" s="24">
        <f t="shared" si="11"/>
        <v>0</v>
      </c>
      <c r="R109" s="24">
        <f t="shared" si="11"/>
        <v>0</v>
      </c>
      <c r="S109" s="24">
        <f t="shared" si="11"/>
        <v>0</v>
      </c>
      <c r="T109" s="24">
        <f t="shared" si="11"/>
        <v>0</v>
      </c>
      <c r="U109" s="24">
        <f t="shared" si="11"/>
        <v>0</v>
      </c>
      <c r="V109" s="24">
        <f t="shared" si="11"/>
        <v>0</v>
      </c>
      <c r="W109" s="24">
        <f t="shared" si="11"/>
        <v>0</v>
      </c>
    </row>
    <row r="112" spans="2:23" x14ac:dyDescent="0.25">
      <c r="B112" s="206" t="s">
        <v>114</v>
      </c>
      <c r="C112" s="206"/>
      <c r="D112" s="206"/>
      <c r="E112" s="206"/>
      <c r="F112" s="206"/>
      <c r="G112" s="206"/>
      <c r="H112" s="206"/>
      <c r="I112" s="206"/>
      <c r="J112" s="206"/>
      <c r="K112" s="206"/>
      <c r="L112" s="206"/>
      <c r="M112" s="206"/>
      <c r="N112" s="206"/>
      <c r="O112" s="206"/>
      <c r="P112" s="206"/>
      <c r="Q112" s="206"/>
      <c r="R112" s="206"/>
      <c r="S112" s="206"/>
      <c r="T112" s="206"/>
      <c r="U112" s="206"/>
      <c r="V112" s="206"/>
    </row>
    <row r="113" spans="2:23" ht="15.75" thickBot="1" x14ac:dyDescent="0.3">
      <c r="B113" s="207"/>
      <c r="C113" s="207"/>
      <c r="D113" s="207"/>
      <c r="E113" s="207"/>
      <c r="F113" s="207"/>
      <c r="G113" s="207"/>
      <c r="H113" s="207"/>
      <c r="I113" s="207"/>
      <c r="J113" s="207"/>
      <c r="K113" s="207"/>
      <c r="L113" s="207"/>
      <c r="M113" s="207"/>
      <c r="N113" s="207"/>
      <c r="O113" s="207"/>
      <c r="P113" s="207"/>
      <c r="Q113" s="207"/>
      <c r="R113" s="207"/>
      <c r="S113" s="207"/>
      <c r="T113" s="207"/>
      <c r="U113" s="207"/>
      <c r="V113" s="207"/>
    </row>
    <row r="115" spans="2:23" ht="15.75" thickBot="1" x14ac:dyDescent="0.3"/>
    <row r="116" spans="2:23" ht="18.75" x14ac:dyDescent="0.3">
      <c r="B116" s="208"/>
      <c r="C116" s="209"/>
      <c r="D116" s="210"/>
      <c r="E116" s="217" t="s">
        <v>54</v>
      </c>
      <c r="F116" s="218"/>
      <c r="G116" s="218"/>
      <c r="H116" s="218"/>
      <c r="I116" s="218"/>
      <c r="J116" s="218"/>
      <c r="K116" s="218"/>
      <c r="L116" s="218"/>
      <c r="M116" s="218"/>
      <c r="N116" s="218"/>
      <c r="O116" s="218"/>
      <c r="P116" s="218"/>
      <c r="Q116" s="218"/>
      <c r="R116" s="218"/>
      <c r="S116" s="218"/>
      <c r="T116" s="218"/>
      <c r="U116" s="218"/>
      <c r="V116" s="218"/>
      <c r="W116" s="219"/>
    </row>
    <row r="117" spans="2:23" x14ac:dyDescent="0.25">
      <c r="B117" s="211"/>
      <c r="C117" s="212"/>
      <c r="D117" s="213"/>
      <c r="E117" s="17">
        <f>$E$68</f>
        <v>600</v>
      </c>
      <c r="F117" s="18">
        <f>$F$68</f>
        <v>700</v>
      </c>
      <c r="G117" s="18">
        <f>$G$68</f>
        <v>800</v>
      </c>
      <c r="H117" s="18">
        <f>$H$68</f>
        <v>900</v>
      </c>
      <c r="I117" s="18">
        <f>$I$68</f>
        <v>1000</v>
      </c>
      <c r="J117" s="18">
        <f>$J$68</f>
        <v>1100</v>
      </c>
      <c r="K117" s="18">
        <f>$K$68</f>
        <v>1200</v>
      </c>
      <c r="L117" s="18">
        <f>$L$68</f>
        <v>1300</v>
      </c>
      <c r="M117" s="18">
        <f>$M$68</f>
        <v>1400</v>
      </c>
      <c r="N117" s="18">
        <f>$N$68</f>
        <v>1500</v>
      </c>
      <c r="O117" s="18">
        <f>$O$68</f>
        <v>1600</v>
      </c>
      <c r="P117" s="18">
        <f>$P$68</f>
        <v>1700</v>
      </c>
      <c r="Q117" s="18">
        <f>$Q$68</f>
        <v>1800</v>
      </c>
      <c r="R117" s="18">
        <f>$R$68</f>
        <v>1900</v>
      </c>
      <c r="S117" s="18">
        <f>$S$68</f>
        <v>2000</v>
      </c>
      <c r="T117" s="18">
        <f>$T$68</f>
        <v>2100</v>
      </c>
      <c r="U117" s="18">
        <f>$U$68</f>
        <v>2200</v>
      </c>
      <c r="V117" s="18">
        <f>$V$68</f>
        <v>2300</v>
      </c>
      <c r="W117" s="22">
        <f>$W$68</f>
        <v>2400</v>
      </c>
    </row>
    <row r="118" spans="2:23" ht="15.75" thickBot="1" x14ac:dyDescent="0.3">
      <c r="B118" s="214"/>
      <c r="C118" s="215"/>
      <c r="D118" s="216"/>
      <c r="E118" s="14">
        <f t="shared" ref="E118:V118" si="12">E117*0.001</f>
        <v>0.6</v>
      </c>
      <c r="F118" s="15">
        <f t="shared" si="12"/>
        <v>0.70000000000000007</v>
      </c>
      <c r="G118" s="15">
        <f t="shared" si="12"/>
        <v>0.8</v>
      </c>
      <c r="H118" s="15">
        <f t="shared" si="12"/>
        <v>0.9</v>
      </c>
      <c r="I118" s="15">
        <f t="shared" si="12"/>
        <v>1</v>
      </c>
      <c r="J118" s="15">
        <f t="shared" si="12"/>
        <v>1.1000000000000001</v>
      </c>
      <c r="K118" s="15">
        <f t="shared" si="12"/>
        <v>1.2</v>
      </c>
      <c r="L118" s="15">
        <f t="shared" si="12"/>
        <v>1.3</v>
      </c>
      <c r="M118" s="15">
        <f t="shared" si="12"/>
        <v>1.4000000000000001</v>
      </c>
      <c r="N118" s="15">
        <f t="shared" si="12"/>
        <v>1.5</v>
      </c>
      <c r="O118" s="15">
        <f t="shared" si="12"/>
        <v>1.6</v>
      </c>
      <c r="P118" s="15">
        <f t="shared" si="12"/>
        <v>1.7</v>
      </c>
      <c r="Q118" s="15">
        <f t="shared" si="12"/>
        <v>1.8</v>
      </c>
      <c r="R118" s="15">
        <f t="shared" si="12"/>
        <v>1.9000000000000001</v>
      </c>
      <c r="S118" s="15">
        <f t="shared" si="12"/>
        <v>2</v>
      </c>
      <c r="T118" s="15">
        <f t="shared" si="12"/>
        <v>2.1</v>
      </c>
      <c r="U118" s="15">
        <f t="shared" si="12"/>
        <v>2.2000000000000002</v>
      </c>
      <c r="V118" s="15">
        <f t="shared" si="12"/>
        <v>2.3000000000000003</v>
      </c>
      <c r="W118" s="16">
        <f t="shared" ref="W118" si="13">W117*0.001</f>
        <v>2.4</v>
      </c>
    </row>
    <row r="119" spans="2:23" ht="15" customHeight="1" x14ac:dyDescent="0.25">
      <c r="B119" s="203" t="s">
        <v>55</v>
      </c>
      <c r="C119" s="19">
        <f>$C$70</f>
        <v>600</v>
      </c>
      <c r="D119" s="11">
        <f>C119*0.001</f>
        <v>0.6</v>
      </c>
      <c r="E119" s="24">
        <f>(E$118+$D119)*$M$41</f>
        <v>0</v>
      </c>
      <c r="F119" s="24">
        <f t="shared" ref="F119:W133" si="14">(F$118+$D119)*$M$41</f>
        <v>0</v>
      </c>
      <c r="G119" s="24">
        <f t="shared" si="14"/>
        <v>0</v>
      </c>
      <c r="H119" s="24">
        <f t="shared" si="14"/>
        <v>0</v>
      </c>
      <c r="I119" s="24">
        <f t="shared" si="14"/>
        <v>0</v>
      </c>
      <c r="J119" s="24">
        <f t="shared" si="14"/>
        <v>0</v>
      </c>
      <c r="K119" s="24">
        <f t="shared" si="14"/>
        <v>0</v>
      </c>
      <c r="L119" s="24">
        <f t="shared" si="14"/>
        <v>0</v>
      </c>
      <c r="M119" s="24">
        <f t="shared" si="14"/>
        <v>0</v>
      </c>
      <c r="N119" s="24">
        <f t="shared" si="14"/>
        <v>0</v>
      </c>
      <c r="O119" s="24">
        <f t="shared" si="14"/>
        <v>0</v>
      </c>
      <c r="P119" s="24">
        <f t="shared" si="14"/>
        <v>0</v>
      </c>
      <c r="Q119" s="24">
        <f t="shared" si="14"/>
        <v>0</v>
      </c>
      <c r="R119" s="24">
        <f t="shared" si="14"/>
        <v>0</v>
      </c>
      <c r="S119" s="24">
        <f t="shared" si="14"/>
        <v>0</v>
      </c>
      <c r="T119" s="24">
        <f t="shared" si="14"/>
        <v>0</v>
      </c>
      <c r="U119" s="24">
        <f t="shared" si="14"/>
        <v>0</v>
      </c>
      <c r="V119" s="24">
        <f t="shared" si="14"/>
        <v>0</v>
      </c>
      <c r="W119" s="24">
        <f t="shared" si="14"/>
        <v>0</v>
      </c>
    </row>
    <row r="120" spans="2:23" ht="15" customHeight="1" x14ac:dyDescent="0.25">
      <c r="B120" s="204"/>
      <c r="C120" s="20">
        <f>$C$71</f>
        <v>700</v>
      </c>
      <c r="D120" s="12">
        <f t="shared" ref="D120:D133" si="15">C120*0.001</f>
        <v>0.70000000000000007</v>
      </c>
      <c r="E120" s="24">
        <f t="shared" ref="E120:E133" si="16">(E$118+$D120)*$M$41</f>
        <v>0</v>
      </c>
      <c r="F120" s="24">
        <f t="shared" si="14"/>
        <v>0</v>
      </c>
      <c r="G120" s="24">
        <f t="shared" si="14"/>
        <v>0</v>
      </c>
      <c r="H120" s="24">
        <f t="shared" si="14"/>
        <v>0</v>
      </c>
      <c r="I120" s="24">
        <f t="shared" si="14"/>
        <v>0</v>
      </c>
      <c r="J120" s="24">
        <f t="shared" si="14"/>
        <v>0</v>
      </c>
      <c r="K120" s="24">
        <f t="shared" si="14"/>
        <v>0</v>
      </c>
      <c r="L120" s="24">
        <f t="shared" si="14"/>
        <v>0</v>
      </c>
      <c r="M120" s="24">
        <f t="shared" si="14"/>
        <v>0</v>
      </c>
      <c r="N120" s="24">
        <f t="shared" si="14"/>
        <v>0</v>
      </c>
      <c r="O120" s="24">
        <f t="shared" si="14"/>
        <v>0</v>
      </c>
      <c r="P120" s="24">
        <f t="shared" si="14"/>
        <v>0</v>
      </c>
      <c r="Q120" s="24">
        <f t="shared" si="14"/>
        <v>0</v>
      </c>
      <c r="R120" s="24">
        <f t="shared" si="14"/>
        <v>0</v>
      </c>
      <c r="S120" s="24">
        <f t="shared" si="14"/>
        <v>0</v>
      </c>
      <c r="T120" s="24">
        <f t="shared" si="14"/>
        <v>0</v>
      </c>
      <c r="U120" s="24">
        <f t="shared" si="14"/>
        <v>0</v>
      </c>
      <c r="V120" s="24">
        <f t="shared" si="14"/>
        <v>0</v>
      </c>
      <c r="W120" s="24">
        <f t="shared" si="14"/>
        <v>0</v>
      </c>
    </row>
    <row r="121" spans="2:23" x14ac:dyDescent="0.25">
      <c r="B121" s="204"/>
      <c r="C121" s="20">
        <f>$C$72</f>
        <v>800</v>
      </c>
      <c r="D121" s="12">
        <f t="shared" si="15"/>
        <v>0.8</v>
      </c>
      <c r="E121" s="24">
        <f t="shared" si="16"/>
        <v>0</v>
      </c>
      <c r="F121" s="24">
        <f t="shared" si="14"/>
        <v>0</v>
      </c>
      <c r="G121" s="24">
        <f t="shared" si="14"/>
        <v>0</v>
      </c>
      <c r="H121" s="24">
        <f t="shared" si="14"/>
        <v>0</v>
      </c>
      <c r="I121" s="24">
        <f t="shared" si="14"/>
        <v>0</v>
      </c>
      <c r="J121" s="24">
        <f t="shared" si="14"/>
        <v>0</v>
      </c>
      <c r="K121" s="24">
        <f t="shared" si="14"/>
        <v>0</v>
      </c>
      <c r="L121" s="24">
        <f t="shared" si="14"/>
        <v>0</v>
      </c>
      <c r="M121" s="24">
        <f t="shared" si="14"/>
        <v>0</v>
      </c>
      <c r="N121" s="24">
        <f t="shared" si="14"/>
        <v>0</v>
      </c>
      <c r="O121" s="24">
        <f t="shared" si="14"/>
        <v>0</v>
      </c>
      <c r="P121" s="24">
        <f t="shared" si="14"/>
        <v>0</v>
      </c>
      <c r="Q121" s="24">
        <f t="shared" si="14"/>
        <v>0</v>
      </c>
      <c r="R121" s="24">
        <f t="shared" si="14"/>
        <v>0</v>
      </c>
      <c r="S121" s="24">
        <f t="shared" si="14"/>
        <v>0</v>
      </c>
      <c r="T121" s="24">
        <f t="shared" si="14"/>
        <v>0</v>
      </c>
      <c r="U121" s="24">
        <f t="shared" si="14"/>
        <v>0</v>
      </c>
      <c r="V121" s="24">
        <f t="shared" si="14"/>
        <v>0</v>
      </c>
      <c r="W121" s="24">
        <f t="shared" si="14"/>
        <v>0</v>
      </c>
    </row>
    <row r="122" spans="2:23" x14ac:dyDescent="0.25">
      <c r="B122" s="204"/>
      <c r="C122" s="20">
        <f>$C$73</f>
        <v>900</v>
      </c>
      <c r="D122" s="12">
        <f t="shared" si="15"/>
        <v>0.9</v>
      </c>
      <c r="E122" s="24">
        <f t="shared" si="16"/>
        <v>0</v>
      </c>
      <c r="F122" s="24">
        <f t="shared" si="14"/>
        <v>0</v>
      </c>
      <c r="G122" s="24">
        <f t="shared" si="14"/>
        <v>0</v>
      </c>
      <c r="H122" s="24">
        <f t="shared" si="14"/>
        <v>0</v>
      </c>
      <c r="I122" s="24">
        <f t="shared" si="14"/>
        <v>0</v>
      </c>
      <c r="J122" s="24">
        <f t="shared" si="14"/>
        <v>0</v>
      </c>
      <c r="K122" s="24">
        <f t="shared" si="14"/>
        <v>0</v>
      </c>
      <c r="L122" s="24">
        <f t="shared" si="14"/>
        <v>0</v>
      </c>
      <c r="M122" s="24">
        <f t="shared" si="14"/>
        <v>0</v>
      </c>
      <c r="N122" s="24">
        <f t="shared" si="14"/>
        <v>0</v>
      </c>
      <c r="O122" s="24">
        <f t="shared" si="14"/>
        <v>0</v>
      </c>
      <c r="P122" s="24">
        <f t="shared" si="14"/>
        <v>0</v>
      </c>
      <c r="Q122" s="24">
        <f t="shared" si="14"/>
        <v>0</v>
      </c>
      <c r="R122" s="24">
        <f t="shared" si="14"/>
        <v>0</v>
      </c>
      <c r="S122" s="24">
        <f t="shared" si="14"/>
        <v>0</v>
      </c>
      <c r="T122" s="24">
        <f t="shared" si="14"/>
        <v>0</v>
      </c>
      <c r="U122" s="24">
        <f t="shared" si="14"/>
        <v>0</v>
      </c>
      <c r="V122" s="24">
        <f t="shared" si="14"/>
        <v>0</v>
      </c>
      <c r="W122" s="24">
        <f t="shared" si="14"/>
        <v>0</v>
      </c>
    </row>
    <row r="123" spans="2:23" x14ac:dyDescent="0.25">
      <c r="B123" s="204"/>
      <c r="C123" s="20">
        <f>$C$74</f>
        <v>1000</v>
      </c>
      <c r="D123" s="12">
        <f t="shared" si="15"/>
        <v>1</v>
      </c>
      <c r="E123" s="24">
        <f t="shared" si="16"/>
        <v>0</v>
      </c>
      <c r="F123" s="24">
        <f t="shared" si="14"/>
        <v>0</v>
      </c>
      <c r="G123" s="24">
        <f t="shared" si="14"/>
        <v>0</v>
      </c>
      <c r="H123" s="24">
        <f t="shared" si="14"/>
        <v>0</v>
      </c>
      <c r="I123" s="24">
        <f t="shared" si="14"/>
        <v>0</v>
      </c>
      <c r="J123" s="24">
        <f t="shared" si="14"/>
        <v>0</v>
      </c>
      <c r="K123" s="24">
        <f t="shared" si="14"/>
        <v>0</v>
      </c>
      <c r="L123" s="24">
        <f t="shared" si="14"/>
        <v>0</v>
      </c>
      <c r="M123" s="24">
        <f t="shared" si="14"/>
        <v>0</v>
      </c>
      <c r="N123" s="24">
        <f t="shared" si="14"/>
        <v>0</v>
      </c>
      <c r="O123" s="24">
        <f t="shared" si="14"/>
        <v>0</v>
      </c>
      <c r="P123" s="24">
        <f t="shared" si="14"/>
        <v>0</v>
      </c>
      <c r="Q123" s="24">
        <f t="shared" si="14"/>
        <v>0</v>
      </c>
      <c r="R123" s="24">
        <f t="shared" si="14"/>
        <v>0</v>
      </c>
      <c r="S123" s="24">
        <f t="shared" si="14"/>
        <v>0</v>
      </c>
      <c r="T123" s="24">
        <f t="shared" si="14"/>
        <v>0</v>
      </c>
      <c r="U123" s="24">
        <f t="shared" si="14"/>
        <v>0</v>
      </c>
      <c r="V123" s="24">
        <f t="shared" si="14"/>
        <v>0</v>
      </c>
      <c r="W123" s="24">
        <f t="shared" si="14"/>
        <v>0</v>
      </c>
    </row>
    <row r="124" spans="2:23" x14ac:dyDescent="0.25">
      <c r="B124" s="204"/>
      <c r="C124" s="20">
        <f>$C$75</f>
        <v>1100</v>
      </c>
      <c r="D124" s="12">
        <f t="shared" si="15"/>
        <v>1.1000000000000001</v>
      </c>
      <c r="E124" s="24">
        <f t="shared" si="16"/>
        <v>0</v>
      </c>
      <c r="F124" s="24">
        <f t="shared" si="14"/>
        <v>0</v>
      </c>
      <c r="G124" s="24">
        <f t="shared" si="14"/>
        <v>0</v>
      </c>
      <c r="H124" s="24">
        <f t="shared" si="14"/>
        <v>0</v>
      </c>
      <c r="I124" s="24">
        <f t="shared" si="14"/>
        <v>0</v>
      </c>
      <c r="J124" s="24">
        <f t="shared" si="14"/>
        <v>0</v>
      </c>
      <c r="K124" s="24">
        <f t="shared" si="14"/>
        <v>0</v>
      </c>
      <c r="L124" s="24">
        <f t="shared" si="14"/>
        <v>0</v>
      </c>
      <c r="M124" s="24">
        <f t="shared" si="14"/>
        <v>0</v>
      </c>
      <c r="N124" s="24">
        <f t="shared" si="14"/>
        <v>0</v>
      </c>
      <c r="O124" s="24">
        <f t="shared" si="14"/>
        <v>0</v>
      </c>
      <c r="P124" s="24">
        <f t="shared" si="14"/>
        <v>0</v>
      </c>
      <c r="Q124" s="24">
        <f t="shared" si="14"/>
        <v>0</v>
      </c>
      <c r="R124" s="24">
        <f t="shared" si="14"/>
        <v>0</v>
      </c>
      <c r="S124" s="24">
        <f t="shared" si="14"/>
        <v>0</v>
      </c>
      <c r="T124" s="24">
        <f t="shared" si="14"/>
        <v>0</v>
      </c>
      <c r="U124" s="24">
        <f t="shared" si="14"/>
        <v>0</v>
      </c>
      <c r="V124" s="24">
        <f t="shared" si="14"/>
        <v>0</v>
      </c>
      <c r="W124" s="24">
        <f t="shared" si="14"/>
        <v>0</v>
      </c>
    </row>
    <row r="125" spans="2:23" x14ac:dyDescent="0.25">
      <c r="B125" s="204"/>
      <c r="C125" s="20">
        <f>$C$76</f>
        <v>1200</v>
      </c>
      <c r="D125" s="12">
        <f t="shared" si="15"/>
        <v>1.2</v>
      </c>
      <c r="E125" s="24">
        <f t="shared" si="16"/>
        <v>0</v>
      </c>
      <c r="F125" s="24">
        <f t="shared" si="14"/>
        <v>0</v>
      </c>
      <c r="G125" s="24">
        <f t="shared" si="14"/>
        <v>0</v>
      </c>
      <c r="H125" s="24">
        <f t="shared" si="14"/>
        <v>0</v>
      </c>
      <c r="I125" s="24">
        <f t="shared" si="14"/>
        <v>0</v>
      </c>
      <c r="J125" s="24">
        <f t="shared" si="14"/>
        <v>0</v>
      </c>
      <c r="K125" s="24">
        <f t="shared" si="14"/>
        <v>0</v>
      </c>
      <c r="L125" s="24">
        <f t="shared" si="14"/>
        <v>0</v>
      </c>
      <c r="M125" s="24">
        <f t="shared" si="14"/>
        <v>0</v>
      </c>
      <c r="N125" s="24">
        <f t="shared" si="14"/>
        <v>0</v>
      </c>
      <c r="O125" s="24">
        <f t="shared" si="14"/>
        <v>0</v>
      </c>
      <c r="P125" s="24">
        <f t="shared" si="14"/>
        <v>0</v>
      </c>
      <c r="Q125" s="24">
        <f t="shared" si="14"/>
        <v>0</v>
      </c>
      <c r="R125" s="24">
        <f t="shared" si="14"/>
        <v>0</v>
      </c>
      <c r="S125" s="24">
        <f t="shared" si="14"/>
        <v>0</v>
      </c>
      <c r="T125" s="24">
        <f t="shared" si="14"/>
        <v>0</v>
      </c>
      <c r="U125" s="24">
        <f t="shared" si="14"/>
        <v>0</v>
      </c>
      <c r="V125" s="24">
        <f t="shared" si="14"/>
        <v>0</v>
      </c>
      <c r="W125" s="24">
        <f t="shared" si="14"/>
        <v>0</v>
      </c>
    </row>
    <row r="126" spans="2:23" x14ac:dyDescent="0.25">
      <c r="B126" s="204"/>
      <c r="C126" s="20">
        <f>$C$77</f>
        <v>1300</v>
      </c>
      <c r="D126" s="12">
        <f t="shared" si="15"/>
        <v>1.3</v>
      </c>
      <c r="E126" s="24">
        <f t="shared" si="16"/>
        <v>0</v>
      </c>
      <c r="F126" s="24">
        <f t="shared" si="14"/>
        <v>0</v>
      </c>
      <c r="G126" s="24">
        <f t="shared" si="14"/>
        <v>0</v>
      </c>
      <c r="H126" s="24">
        <f t="shared" si="14"/>
        <v>0</v>
      </c>
      <c r="I126" s="24">
        <f t="shared" si="14"/>
        <v>0</v>
      </c>
      <c r="J126" s="24">
        <f t="shared" si="14"/>
        <v>0</v>
      </c>
      <c r="K126" s="24">
        <f t="shared" si="14"/>
        <v>0</v>
      </c>
      <c r="L126" s="24">
        <f t="shared" si="14"/>
        <v>0</v>
      </c>
      <c r="M126" s="24">
        <f t="shared" si="14"/>
        <v>0</v>
      </c>
      <c r="N126" s="24">
        <f t="shared" si="14"/>
        <v>0</v>
      </c>
      <c r="O126" s="24">
        <f t="shared" si="14"/>
        <v>0</v>
      </c>
      <c r="P126" s="24">
        <f t="shared" si="14"/>
        <v>0</v>
      </c>
      <c r="Q126" s="24">
        <f t="shared" si="14"/>
        <v>0</v>
      </c>
      <c r="R126" s="24">
        <f t="shared" si="14"/>
        <v>0</v>
      </c>
      <c r="S126" s="24">
        <f t="shared" si="14"/>
        <v>0</v>
      </c>
      <c r="T126" s="24">
        <f t="shared" si="14"/>
        <v>0</v>
      </c>
      <c r="U126" s="24">
        <f t="shared" si="14"/>
        <v>0</v>
      </c>
      <c r="V126" s="24">
        <f t="shared" si="14"/>
        <v>0</v>
      </c>
      <c r="W126" s="24">
        <f t="shared" si="14"/>
        <v>0</v>
      </c>
    </row>
    <row r="127" spans="2:23" x14ac:dyDescent="0.25">
      <c r="B127" s="204"/>
      <c r="C127" s="20">
        <f>$C$78</f>
        <v>1400</v>
      </c>
      <c r="D127" s="12">
        <f t="shared" si="15"/>
        <v>1.4000000000000001</v>
      </c>
      <c r="E127" s="24">
        <f t="shared" si="16"/>
        <v>0</v>
      </c>
      <c r="F127" s="24">
        <f t="shared" si="14"/>
        <v>0</v>
      </c>
      <c r="G127" s="24">
        <f t="shared" si="14"/>
        <v>0</v>
      </c>
      <c r="H127" s="24">
        <f t="shared" si="14"/>
        <v>0</v>
      </c>
      <c r="I127" s="24">
        <f t="shared" si="14"/>
        <v>0</v>
      </c>
      <c r="J127" s="24">
        <f t="shared" si="14"/>
        <v>0</v>
      </c>
      <c r="K127" s="24">
        <f t="shared" si="14"/>
        <v>0</v>
      </c>
      <c r="L127" s="24">
        <f t="shared" si="14"/>
        <v>0</v>
      </c>
      <c r="M127" s="24">
        <f t="shared" si="14"/>
        <v>0</v>
      </c>
      <c r="N127" s="24">
        <f t="shared" si="14"/>
        <v>0</v>
      </c>
      <c r="O127" s="24">
        <f t="shared" si="14"/>
        <v>0</v>
      </c>
      <c r="P127" s="24">
        <f t="shared" si="14"/>
        <v>0</v>
      </c>
      <c r="Q127" s="24">
        <f t="shared" si="14"/>
        <v>0</v>
      </c>
      <c r="R127" s="24">
        <f t="shared" si="14"/>
        <v>0</v>
      </c>
      <c r="S127" s="24">
        <f t="shared" si="14"/>
        <v>0</v>
      </c>
      <c r="T127" s="24">
        <f t="shared" si="14"/>
        <v>0</v>
      </c>
      <c r="U127" s="24">
        <f t="shared" si="14"/>
        <v>0</v>
      </c>
      <c r="V127" s="24">
        <f t="shared" si="14"/>
        <v>0</v>
      </c>
      <c r="W127" s="24">
        <f t="shared" si="14"/>
        <v>0</v>
      </c>
    </row>
    <row r="128" spans="2:23" x14ac:dyDescent="0.25">
      <c r="B128" s="204"/>
      <c r="C128" s="20">
        <f>$C$79</f>
        <v>1500</v>
      </c>
      <c r="D128" s="12">
        <f t="shared" si="15"/>
        <v>1.5</v>
      </c>
      <c r="E128" s="24">
        <f t="shared" si="16"/>
        <v>0</v>
      </c>
      <c r="F128" s="24">
        <f t="shared" si="14"/>
        <v>0</v>
      </c>
      <c r="G128" s="24">
        <f t="shared" si="14"/>
        <v>0</v>
      </c>
      <c r="H128" s="24">
        <f t="shared" si="14"/>
        <v>0</v>
      </c>
      <c r="I128" s="24">
        <f t="shared" si="14"/>
        <v>0</v>
      </c>
      <c r="J128" s="24">
        <f t="shared" si="14"/>
        <v>0</v>
      </c>
      <c r="K128" s="24">
        <f t="shared" si="14"/>
        <v>0</v>
      </c>
      <c r="L128" s="24">
        <f t="shared" si="14"/>
        <v>0</v>
      </c>
      <c r="M128" s="24">
        <f t="shared" si="14"/>
        <v>0</v>
      </c>
      <c r="N128" s="24">
        <f t="shared" si="14"/>
        <v>0</v>
      </c>
      <c r="O128" s="24">
        <f t="shared" si="14"/>
        <v>0</v>
      </c>
      <c r="P128" s="24">
        <f t="shared" si="14"/>
        <v>0</v>
      </c>
      <c r="Q128" s="24">
        <f t="shared" si="14"/>
        <v>0</v>
      </c>
      <c r="R128" s="24">
        <f t="shared" si="14"/>
        <v>0</v>
      </c>
      <c r="S128" s="24">
        <f t="shared" si="14"/>
        <v>0</v>
      </c>
      <c r="T128" s="24">
        <f t="shared" si="14"/>
        <v>0</v>
      </c>
      <c r="U128" s="24">
        <f t="shared" si="14"/>
        <v>0</v>
      </c>
      <c r="V128" s="24">
        <f t="shared" si="14"/>
        <v>0</v>
      </c>
      <c r="W128" s="24">
        <f t="shared" si="14"/>
        <v>0</v>
      </c>
    </row>
    <row r="129" spans="2:23" x14ac:dyDescent="0.25">
      <c r="B129" s="204"/>
      <c r="C129" s="20">
        <f>$C$80</f>
        <v>1600</v>
      </c>
      <c r="D129" s="12">
        <f t="shared" si="15"/>
        <v>1.6</v>
      </c>
      <c r="E129" s="24">
        <f t="shared" si="16"/>
        <v>0</v>
      </c>
      <c r="F129" s="24">
        <f t="shared" si="14"/>
        <v>0</v>
      </c>
      <c r="G129" s="24">
        <f t="shared" si="14"/>
        <v>0</v>
      </c>
      <c r="H129" s="24">
        <f t="shared" si="14"/>
        <v>0</v>
      </c>
      <c r="I129" s="24">
        <f t="shared" si="14"/>
        <v>0</v>
      </c>
      <c r="J129" s="24">
        <f t="shared" si="14"/>
        <v>0</v>
      </c>
      <c r="K129" s="24">
        <f t="shared" si="14"/>
        <v>0</v>
      </c>
      <c r="L129" s="24">
        <f t="shared" si="14"/>
        <v>0</v>
      </c>
      <c r="M129" s="24">
        <f t="shared" si="14"/>
        <v>0</v>
      </c>
      <c r="N129" s="24">
        <f t="shared" si="14"/>
        <v>0</v>
      </c>
      <c r="O129" s="24">
        <f t="shared" si="14"/>
        <v>0</v>
      </c>
      <c r="P129" s="24">
        <f t="shared" si="14"/>
        <v>0</v>
      </c>
      <c r="Q129" s="24">
        <f t="shared" si="14"/>
        <v>0</v>
      </c>
      <c r="R129" s="24">
        <f t="shared" si="14"/>
        <v>0</v>
      </c>
      <c r="S129" s="24">
        <f t="shared" si="14"/>
        <v>0</v>
      </c>
      <c r="T129" s="24">
        <f t="shared" si="14"/>
        <v>0</v>
      </c>
      <c r="U129" s="24">
        <f t="shared" si="14"/>
        <v>0</v>
      </c>
      <c r="V129" s="24">
        <f t="shared" si="14"/>
        <v>0</v>
      </c>
      <c r="W129" s="24">
        <f t="shared" si="14"/>
        <v>0</v>
      </c>
    </row>
    <row r="130" spans="2:23" x14ac:dyDescent="0.25">
      <c r="B130" s="204"/>
      <c r="C130" s="20">
        <f>$C$81</f>
        <v>1700</v>
      </c>
      <c r="D130" s="12">
        <f t="shared" si="15"/>
        <v>1.7</v>
      </c>
      <c r="E130" s="24">
        <f t="shared" si="16"/>
        <v>0</v>
      </c>
      <c r="F130" s="24">
        <f t="shared" si="14"/>
        <v>0</v>
      </c>
      <c r="G130" s="24">
        <f t="shared" si="14"/>
        <v>0</v>
      </c>
      <c r="H130" s="24">
        <f t="shared" si="14"/>
        <v>0</v>
      </c>
      <c r="I130" s="24">
        <f t="shared" si="14"/>
        <v>0</v>
      </c>
      <c r="J130" s="24">
        <f t="shared" si="14"/>
        <v>0</v>
      </c>
      <c r="K130" s="24">
        <f t="shared" si="14"/>
        <v>0</v>
      </c>
      <c r="L130" s="24">
        <f t="shared" si="14"/>
        <v>0</v>
      </c>
      <c r="M130" s="24">
        <f t="shared" si="14"/>
        <v>0</v>
      </c>
      <c r="N130" s="24">
        <f t="shared" si="14"/>
        <v>0</v>
      </c>
      <c r="O130" s="24">
        <f t="shared" si="14"/>
        <v>0</v>
      </c>
      <c r="P130" s="24">
        <f t="shared" si="14"/>
        <v>0</v>
      </c>
      <c r="Q130" s="24">
        <f t="shared" si="14"/>
        <v>0</v>
      </c>
      <c r="R130" s="24">
        <f t="shared" si="14"/>
        <v>0</v>
      </c>
      <c r="S130" s="24">
        <f t="shared" si="14"/>
        <v>0</v>
      </c>
      <c r="T130" s="24">
        <f t="shared" si="14"/>
        <v>0</v>
      </c>
      <c r="U130" s="24">
        <f t="shared" si="14"/>
        <v>0</v>
      </c>
      <c r="V130" s="24">
        <f t="shared" si="14"/>
        <v>0</v>
      </c>
      <c r="W130" s="24">
        <f t="shared" si="14"/>
        <v>0</v>
      </c>
    </row>
    <row r="131" spans="2:23" x14ac:dyDescent="0.25">
      <c r="B131" s="204"/>
      <c r="C131" s="20">
        <f>$C$82</f>
        <v>1800</v>
      </c>
      <c r="D131" s="12">
        <f t="shared" si="15"/>
        <v>1.8</v>
      </c>
      <c r="E131" s="24">
        <f t="shared" si="16"/>
        <v>0</v>
      </c>
      <c r="F131" s="24">
        <f t="shared" si="14"/>
        <v>0</v>
      </c>
      <c r="G131" s="24">
        <f t="shared" si="14"/>
        <v>0</v>
      </c>
      <c r="H131" s="24">
        <f t="shared" si="14"/>
        <v>0</v>
      </c>
      <c r="I131" s="24">
        <f t="shared" si="14"/>
        <v>0</v>
      </c>
      <c r="J131" s="24">
        <f t="shared" si="14"/>
        <v>0</v>
      </c>
      <c r="K131" s="24">
        <f t="shared" si="14"/>
        <v>0</v>
      </c>
      <c r="L131" s="24">
        <f t="shared" si="14"/>
        <v>0</v>
      </c>
      <c r="M131" s="24">
        <f t="shared" si="14"/>
        <v>0</v>
      </c>
      <c r="N131" s="24">
        <f t="shared" si="14"/>
        <v>0</v>
      </c>
      <c r="O131" s="24">
        <f t="shared" si="14"/>
        <v>0</v>
      </c>
      <c r="P131" s="24">
        <f t="shared" si="14"/>
        <v>0</v>
      </c>
      <c r="Q131" s="24">
        <f t="shared" si="14"/>
        <v>0</v>
      </c>
      <c r="R131" s="24">
        <f t="shared" si="14"/>
        <v>0</v>
      </c>
      <c r="S131" s="24">
        <f t="shared" si="14"/>
        <v>0</v>
      </c>
      <c r="T131" s="24">
        <f t="shared" si="14"/>
        <v>0</v>
      </c>
      <c r="U131" s="24">
        <f t="shared" si="14"/>
        <v>0</v>
      </c>
      <c r="V131" s="24">
        <f t="shared" si="14"/>
        <v>0</v>
      </c>
      <c r="W131" s="24">
        <f t="shared" si="14"/>
        <v>0</v>
      </c>
    </row>
    <row r="132" spans="2:23" x14ac:dyDescent="0.25">
      <c r="B132" s="204"/>
      <c r="C132" s="20">
        <f>$C$83</f>
        <v>1900</v>
      </c>
      <c r="D132" s="12">
        <f t="shared" si="15"/>
        <v>1.9000000000000001</v>
      </c>
      <c r="E132" s="24">
        <f t="shared" si="16"/>
        <v>0</v>
      </c>
      <c r="F132" s="24">
        <f t="shared" si="14"/>
        <v>0</v>
      </c>
      <c r="G132" s="24">
        <f t="shared" si="14"/>
        <v>0</v>
      </c>
      <c r="H132" s="24">
        <f t="shared" si="14"/>
        <v>0</v>
      </c>
      <c r="I132" s="24">
        <f t="shared" si="14"/>
        <v>0</v>
      </c>
      <c r="J132" s="24">
        <f t="shared" si="14"/>
        <v>0</v>
      </c>
      <c r="K132" s="24">
        <f t="shared" si="14"/>
        <v>0</v>
      </c>
      <c r="L132" s="24">
        <f t="shared" si="14"/>
        <v>0</v>
      </c>
      <c r="M132" s="24">
        <f t="shared" si="14"/>
        <v>0</v>
      </c>
      <c r="N132" s="24">
        <f t="shared" si="14"/>
        <v>0</v>
      </c>
      <c r="O132" s="24">
        <f t="shared" si="14"/>
        <v>0</v>
      </c>
      <c r="P132" s="24">
        <f t="shared" si="14"/>
        <v>0</v>
      </c>
      <c r="Q132" s="24">
        <f t="shared" si="14"/>
        <v>0</v>
      </c>
      <c r="R132" s="24">
        <f t="shared" si="14"/>
        <v>0</v>
      </c>
      <c r="S132" s="24">
        <f t="shared" si="14"/>
        <v>0</v>
      </c>
      <c r="T132" s="24">
        <f t="shared" si="14"/>
        <v>0</v>
      </c>
      <c r="U132" s="24">
        <f t="shared" si="14"/>
        <v>0</v>
      </c>
      <c r="V132" s="24">
        <f t="shared" si="14"/>
        <v>0</v>
      </c>
      <c r="W132" s="24">
        <f t="shared" si="14"/>
        <v>0</v>
      </c>
    </row>
    <row r="133" spans="2:23" ht="15.75" thickBot="1" x14ac:dyDescent="0.3">
      <c r="B133" s="205"/>
      <c r="C133" s="21">
        <f>$C$84</f>
        <v>2000</v>
      </c>
      <c r="D133" s="13">
        <f t="shared" si="15"/>
        <v>2</v>
      </c>
      <c r="E133" s="24">
        <f t="shared" si="16"/>
        <v>0</v>
      </c>
      <c r="F133" s="24">
        <f t="shared" si="14"/>
        <v>0</v>
      </c>
      <c r="G133" s="24">
        <f t="shared" si="14"/>
        <v>0</v>
      </c>
      <c r="H133" s="24">
        <f t="shared" si="14"/>
        <v>0</v>
      </c>
      <c r="I133" s="24">
        <f t="shared" ref="I133:W133" si="17">(I$118+$D133)*$M$41</f>
        <v>0</v>
      </c>
      <c r="J133" s="24">
        <f t="shared" si="17"/>
        <v>0</v>
      </c>
      <c r="K133" s="24">
        <f t="shared" si="17"/>
        <v>0</v>
      </c>
      <c r="L133" s="24">
        <f t="shared" si="17"/>
        <v>0</v>
      </c>
      <c r="M133" s="24">
        <f t="shared" si="17"/>
        <v>0</v>
      </c>
      <c r="N133" s="24">
        <f t="shared" si="17"/>
        <v>0</v>
      </c>
      <c r="O133" s="24">
        <f t="shared" si="17"/>
        <v>0</v>
      </c>
      <c r="P133" s="24">
        <f t="shared" si="17"/>
        <v>0</v>
      </c>
      <c r="Q133" s="24">
        <f t="shared" si="17"/>
        <v>0</v>
      </c>
      <c r="R133" s="24">
        <f t="shared" si="17"/>
        <v>0</v>
      </c>
      <c r="S133" s="24">
        <f t="shared" si="17"/>
        <v>0</v>
      </c>
      <c r="T133" s="24">
        <f t="shared" si="17"/>
        <v>0</v>
      </c>
      <c r="U133" s="24">
        <f t="shared" si="17"/>
        <v>0</v>
      </c>
      <c r="V133" s="24">
        <f t="shared" si="17"/>
        <v>0</v>
      </c>
      <c r="W133" s="24">
        <f t="shared" si="17"/>
        <v>0</v>
      </c>
    </row>
    <row r="136" spans="2:23" s="4" customFormat="1" x14ac:dyDescent="0.25">
      <c r="B136" s="206" t="s">
        <v>93</v>
      </c>
      <c r="C136" s="206"/>
      <c r="D136" s="206"/>
      <c r="E136" s="206"/>
      <c r="F136" s="206"/>
      <c r="G136" s="206"/>
      <c r="H136" s="206"/>
      <c r="I136" s="206"/>
      <c r="J136" s="206"/>
      <c r="K136" s="206"/>
      <c r="L136" s="206"/>
      <c r="M136" s="206"/>
      <c r="N136" s="206"/>
      <c r="O136" s="206"/>
      <c r="P136" s="206"/>
      <c r="Q136" s="206"/>
      <c r="R136" s="206"/>
      <c r="S136" s="206"/>
      <c r="T136" s="206"/>
      <c r="U136" s="206"/>
      <c r="V136" s="206"/>
    </row>
    <row r="137" spans="2:23" s="4" customFormat="1" ht="15.75" thickBot="1" x14ac:dyDescent="0.3">
      <c r="B137" s="207"/>
      <c r="C137" s="207"/>
      <c r="D137" s="207"/>
      <c r="E137" s="207"/>
      <c r="F137" s="207"/>
      <c r="G137" s="207"/>
      <c r="H137" s="207"/>
      <c r="I137" s="207"/>
      <c r="J137" s="207"/>
      <c r="K137" s="207"/>
      <c r="L137" s="207"/>
      <c r="M137" s="207"/>
      <c r="N137" s="207"/>
      <c r="O137" s="207"/>
      <c r="P137" s="207"/>
      <c r="Q137" s="207"/>
      <c r="R137" s="207"/>
      <c r="S137" s="207"/>
      <c r="T137" s="207"/>
      <c r="U137" s="207"/>
      <c r="V137" s="207"/>
    </row>
    <row r="138" spans="2:23" s="4" customFormat="1" x14ac:dyDescent="0.25"/>
    <row r="139" spans="2:23" s="4" customFormat="1" ht="15.75" thickBot="1" x14ac:dyDescent="0.3"/>
    <row r="140" spans="2:23" s="4" customFormat="1" ht="18.75" x14ac:dyDescent="0.3">
      <c r="B140" s="208"/>
      <c r="C140" s="209"/>
      <c r="D140" s="210"/>
      <c r="E140" s="217" t="s">
        <v>54</v>
      </c>
      <c r="F140" s="218"/>
      <c r="G140" s="218"/>
      <c r="H140" s="218"/>
      <c r="I140" s="218"/>
      <c r="J140" s="218"/>
      <c r="K140" s="218"/>
      <c r="L140" s="218"/>
      <c r="M140" s="218"/>
      <c r="N140" s="218"/>
      <c r="O140" s="218"/>
      <c r="P140" s="218"/>
      <c r="Q140" s="218"/>
      <c r="R140" s="218"/>
      <c r="S140" s="218"/>
      <c r="T140" s="218"/>
      <c r="U140" s="218"/>
      <c r="V140" s="218"/>
      <c r="W140" s="219"/>
    </row>
    <row r="141" spans="2:23" s="4" customFormat="1" x14ac:dyDescent="0.25">
      <c r="B141" s="211"/>
      <c r="C141" s="212"/>
      <c r="D141" s="213"/>
      <c r="E141" s="17">
        <f>$E$68</f>
        <v>600</v>
      </c>
      <c r="F141" s="18">
        <f>$F$68</f>
        <v>700</v>
      </c>
      <c r="G141" s="18">
        <f>$G$68</f>
        <v>800</v>
      </c>
      <c r="H141" s="18">
        <f>$H$68</f>
        <v>900</v>
      </c>
      <c r="I141" s="18">
        <f>$I$68</f>
        <v>1000</v>
      </c>
      <c r="J141" s="18">
        <f>$J$68</f>
        <v>1100</v>
      </c>
      <c r="K141" s="18">
        <f>$K$68</f>
        <v>1200</v>
      </c>
      <c r="L141" s="18">
        <f>$L$68</f>
        <v>1300</v>
      </c>
      <c r="M141" s="18">
        <f>$M$68</f>
        <v>1400</v>
      </c>
      <c r="N141" s="18">
        <f>$N$68</f>
        <v>1500</v>
      </c>
      <c r="O141" s="18">
        <f>$O$68</f>
        <v>1600</v>
      </c>
      <c r="P141" s="18">
        <f>$P$68</f>
        <v>1700</v>
      </c>
      <c r="Q141" s="18">
        <f>$Q$68</f>
        <v>1800</v>
      </c>
      <c r="R141" s="18">
        <f>$R$68</f>
        <v>1900</v>
      </c>
      <c r="S141" s="18">
        <f>$S$68</f>
        <v>2000</v>
      </c>
      <c r="T141" s="18">
        <f>$T$68</f>
        <v>2100</v>
      </c>
      <c r="U141" s="18">
        <f>$U$68</f>
        <v>2200</v>
      </c>
      <c r="V141" s="18">
        <f>$V$68</f>
        <v>2300</v>
      </c>
      <c r="W141" s="22">
        <f>$W$68</f>
        <v>2400</v>
      </c>
    </row>
    <row r="142" spans="2:23" s="4" customFormat="1" ht="15.75" thickBot="1" x14ac:dyDescent="0.3">
      <c r="B142" s="214"/>
      <c r="C142" s="215"/>
      <c r="D142" s="216"/>
      <c r="E142" s="14">
        <f t="shared" ref="E142:V142" si="18">E141*0.001</f>
        <v>0.6</v>
      </c>
      <c r="F142" s="15">
        <f t="shared" si="18"/>
        <v>0.70000000000000007</v>
      </c>
      <c r="G142" s="15">
        <f t="shared" si="18"/>
        <v>0.8</v>
      </c>
      <c r="H142" s="15">
        <f t="shared" si="18"/>
        <v>0.9</v>
      </c>
      <c r="I142" s="15">
        <f t="shared" si="18"/>
        <v>1</v>
      </c>
      <c r="J142" s="15">
        <f t="shared" si="18"/>
        <v>1.1000000000000001</v>
      </c>
      <c r="K142" s="15">
        <f t="shared" si="18"/>
        <v>1.2</v>
      </c>
      <c r="L142" s="15">
        <f t="shared" si="18"/>
        <v>1.3</v>
      </c>
      <c r="M142" s="15">
        <f t="shared" si="18"/>
        <v>1.4000000000000001</v>
      </c>
      <c r="N142" s="15">
        <f t="shared" si="18"/>
        <v>1.5</v>
      </c>
      <c r="O142" s="15">
        <f t="shared" si="18"/>
        <v>1.6</v>
      </c>
      <c r="P142" s="15">
        <f t="shared" si="18"/>
        <v>1.7</v>
      </c>
      <c r="Q142" s="15">
        <f t="shared" si="18"/>
        <v>1.8</v>
      </c>
      <c r="R142" s="15">
        <f t="shared" si="18"/>
        <v>1.9000000000000001</v>
      </c>
      <c r="S142" s="15">
        <f t="shared" si="18"/>
        <v>2</v>
      </c>
      <c r="T142" s="15">
        <f t="shared" si="18"/>
        <v>2.1</v>
      </c>
      <c r="U142" s="15">
        <f t="shared" si="18"/>
        <v>2.2000000000000002</v>
      </c>
      <c r="V142" s="15">
        <f t="shared" si="18"/>
        <v>2.3000000000000003</v>
      </c>
      <c r="W142" s="16">
        <f t="shared" ref="W142" si="19">W141*0.001</f>
        <v>2.4</v>
      </c>
    </row>
    <row r="143" spans="2:23" s="4" customFormat="1" ht="15" customHeight="1" x14ac:dyDescent="0.25">
      <c r="B143" s="203" t="s">
        <v>55</v>
      </c>
      <c r="C143" s="19">
        <f>$C$70</f>
        <v>600</v>
      </c>
      <c r="D143" s="11">
        <f>C143*0.001</f>
        <v>0.6</v>
      </c>
      <c r="E143" s="24">
        <f>E70+E95+E119</f>
        <v>0</v>
      </c>
      <c r="F143" s="24">
        <f t="shared" ref="F143:W143" si="20">F70+F95+F119</f>
        <v>0</v>
      </c>
      <c r="G143" s="24">
        <f t="shared" si="20"/>
        <v>0</v>
      </c>
      <c r="H143" s="24">
        <f t="shared" si="20"/>
        <v>0</v>
      </c>
      <c r="I143" s="24">
        <f t="shared" si="20"/>
        <v>0</v>
      </c>
      <c r="J143" s="24">
        <f t="shared" si="20"/>
        <v>0</v>
      </c>
      <c r="K143" s="24">
        <f t="shared" si="20"/>
        <v>0</v>
      </c>
      <c r="L143" s="24">
        <f t="shared" si="20"/>
        <v>0</v>
      </c>
      <c r="M143" s="24">
        <f t="shared" si="20"/>
        <v>0</v>
      </c>
      <c r="N143" s="24">
        <f t="shared" si="20"/>
        <v>0</v>
      </c>
      <c r="O143" s="24">
        <f t="shared" si="20"/>
        <v>0</v>
      </c>
      <c r="P143" s="24">
        <f t="shared" si="20"/>
        <v>0</v>
      </c>
      <c r="Q143" s="24">
        <f t="shared" si="20"/>
        <v>0</v>
      </c>
      <c r="R143" s="24">
        <f t="shared" si="20"/>
        <v>0</v>
      </c>
      <c r="S143" s="24">
        <f t="shared" si="20"/>
        <v>0</v>
      </c>
      <c r="T143" s="24">
        <f t="shared" si="20"/>
        <v>0</v>
      </c>
      <c r="U143" s="24">
        <f t="shared" si="20"/>
        <v>0</v>
      </c>
      <c r="V143" s="24">
        <f t="shared" si="20"/>
        <v>0</v>
      </c>
      <c r="W143" s="24">
        <f t="shared" si="20"/>
        <v>0</v>
      </c>
    </row>
    <row r="144" spans="2:23" s="4" customFormat="1" ht="15" customHeight="1" x14ac:dyDescent="0.25">
      <c r="B144" s="204"/>
      <c r="C144" s="20">
        <f>$C$71</f>
        <v>700</v>
      </c>
      <c r="D144" s="12">
        <f t="shared" ref="D144:D157" si="21">C144*0.001</f>
        <v>0.70000000000000007</v>
      </c>
      <c r="E144" s="24">
        <f t="shared" ref="E144:W144" si="22">E71+E96+E120</f>
        <v>0</v>
      </c>
      <c r="F144" s="24">
        <f t="shared" si="22"/>
        <v>0</v>
      </c>
      <c r="G144" s="24">
        <f t="shared" si="22"/>
        <v>0</v>
      </c>
      <c r="H144" s="24">
        <f t="shared" si="22"/>
        <v>0</v>
      </c>
      <c r="I144" s="24">
        <f t="shared" si="22"/>
        <v>0</v>
      </c>
      <c r="J144" s="24">
        <f t="shared" si="22"/>
        <v>0</v>
      </c>
      <c r="K144" s="24">
        <f t="shared" si="22"/>
        <v>0</v>
      </c>
      <c r="L144" s="24">
        <f t="shared" si="22"/>
        <v>0</v>
      </c>
      <c r="M144" s="24">
        <f t="shared" si="22"/>
        <v>0</v>
      </c>
      <c r="N144" s="24">
        <f t="shared" si="22"/>
        <v>0</v>
      </c>
      <c r="O144" s="24">
        <f t="shared" si="22"/>
        <v>0</v>
      </c>
      <c r="P144" s="24">
        <f t="shared" si="22"/>
        <v>0</v>
      </c>
      <c r="Q144" s="24">
        <f t="shared" si="22"/>
        <v>0</v>
      </c>
      <c r="R144" s="24">
        <f t="shared" si="22"/>
        <v>0</v>
      </c>
      <c r="S144" s="24">
        <f t="shared" si="22"/>
        <v>0</v>
      </c>
      <c r="T144" s="24">
        <f t="shared" si="22"/>
        <v>0</v>
      </c>
      <c r="U144" s="24">
        <f t="shared" si="22"/>
        <v>0</v>
      </c>
      <c r="V144" s="24">
        <f t="shared" si="22"/>
        <v>0</v>
      </c>
      <c r="W144" s="24">
        <f t="shared" si="22"/>
        <v>0</v>
      </c>
    </row>
    <row r="145" spans="2:23" s="4" customFormat="1" x14ac:dyDescent="0.25">
      <c r="B145" s="204"/>
      <c r="C145" s="20">
        <f>$C$72</f>
        <v>800</v>
      </c>
      <c r="D145" s="12">
        <f t="shared" si="21"/>
        <v>0.8</v>
      </c>
      <c r="E145" s="24">
        <f t="shared" ref="E145:W145" si="23">E72+E97+E121</f>
        <v>0</v>
      </c>
      <c r="F145" s="24">
        <f t="shared" si="23"/>
        <v>0</v>
      </c>
      <c r="G145" s="24">
        <f t="shared" si="23"/>
        <v>0</v>
      </c>
      <c r="H145" s="24">
        <f t="shared" si="23"/>
        <v>0</v>
      </c>
      <c r="I145" s="24">
        <f t="shared" si="23"/>
        <v>0</v>
      </c>
      <c r="J145" s="24">
        <f t="shared" si="23"/>
        <v>0</v>
      </c>
      <c r="K145" s="24">
        <f t="shared" si="23"/>
        <v>0</v>
      </c>
      <c r="L145" s="24">
        <f t="shared" si="23"/>
        <v>0</v>
      </c>
      <c r="M145" s="24">
        <f t="shared" si="23"/>
        <v>0</v>
      </c>
      <c r="N145" s="24">
        <f t="shared" si="23"/>
        <v>0</v>
      </c>
      <c r="O145" s="24">
        <f t="shared" si="23"/>
        <v>0</v>
      </c>
      <c r="P145" s="24">
        <f t="shared" si="23"/>
        <v>0</v>
      </c>
      <c r="Q145" s="24">
        <f t="shared" si="23"/>
        <v>0</v>
      </c>
      <c r="R145" s="24">
        <f t="shared" si="23"/>
        <v>0</v>
      </c>
      <c r="S145" s="24">
        <f t="shared" si="23"/>
        <v>0</v>
      </c>
      <c r="T145" s="24">
        <f t="shared" si="23"/>
        <v>0</v>
      </c>
      <c r="U145" s="24">
        <f t="shared" si="23"/>
        <v>0</v>
      </c>
      <c r="V145" s="24">
        <f t="shared" si="23"/>
        <v>0</v>
      </c>
      <c r="W145" s="24">
        <f t="shared" si="23"/>
        <v>0</v>
      </c>
    </row>
    <row r="146" spans="2:23" s="4" customFormat="1" x14ac:dyDescent="0.25">
      <c r="B146" s="204"/>
      <c r="C146" s="20">
        <f>$C$73</f>
        <v>900</v>
      </c>
      <c r="D146" s="12">
        <f t="shared" si="21"/>
        <v>0.9</v>
      </c>
      <c r="E146" s="24">
        <f t="shared" ref="E146:W146" si="24">E73+E98+E122</f>
        <v>0</v>
      </c>
      <c r="F146" s="24">
        <f t="shared" si="24"/>
        <v>0</v>
      </c>
      <c r="G146" s="24">
        <f t="shared" si="24"/>
        <v>0</v>
      </c>
      <c r="H146" s="24">
        <f t="shared" si="24"/>
        <v>0</v>
      </c>
      <c r="I146" s="24">
        <f t="shared" si="24"/>
        <v>0</v>
      </c>
      <c r="J146" s="24">
        <f t="shared" si="24"/>
        <v>0</v>
      </c>
      <c r="K146" s="24">
        <f t="shared" si="24"/>
        <v>0</v>
      </c>
      <c r="L146" s="24">
        <f t="shared" si="24"/>
        <v>0</v>
      </c>
      <c r="M146" s="24">
        <f t="shared" si="24"/>
        <v>0</v>
      </c>
      <c r="N146" s="24">
        <f t="shared" si="24"/>
        <v>0</v>
      </c>
      <c r="O146" s="24">
        <f t="shared" si="24"/>
        <v>0</v>
      </c>
      <c r="P146" s="24">
        <f t="shared" si="24"/>
        <v>0</v>
      </c>
      <c r="Q146" s="24">
        <f t="shared" si="24"/>
        <v>0</v>
      </c>
      <c r="R146" s="24">
        <f t="shared" si="24"/>
        <v>0</v>
      </c>
      <c r="S146" s="24">
        <f t="shared" si="24"/>
        <v>0</v>
      </c>
      <c r="T146" s="24">
        <f t="shared" si="24"/>
        <v>0</v>
      </c>
      <c r="U146" s="24">
        <f t="shared" si="24"/>
        <v>0</v>
      </c>
      <c r="V146" s="24">
        <f t="shared" si="24"/>
        <v>0</v>
      </c>
      <c r="W146" s="24">
        <f t="shared" si="24"/>
        <v>0</v>
      </c>
    </row>
    <row r="147" spans="2:23" s="4" customFormat="1" x14ac:dyDescent="0.25">
      <c r="B147" s="204"/>
      <c r="C147" s="20">
        <f>$C$74</f>
        <v>1000</v>
      </c>
      <c r="D147" s="12">
        <f t="shared" si="21"/>
        <v>1</v>
      </c>
      <c r="E147" s="24">
        <f t="shared" ref="E147:W147" si="25">E74+E99+E123</f>
        <v>0</v>
      </c>
      <c r="F147" s="24">
        <f t="shared" si="25"/>
        <v>0</v>
      </c>
      <c r="G147" s="24">
        <f t="shared" si="25"/>
        <v>0</v>
      </c>
      <c r="H147" s="24">
        <f t="shared" si="25"/>
        <v>0</v>
      </c>
      <c r="I147" s="24">
        <f t="shared" si="25"/>
        <v>0</v>
      </c>
      <c r="J147" s="24">
        <f t="shared" si="25"/>
        <v>0</v>
      </c>
      <c r="K147" s="24">
        <f t="shared" si="25"/>
        <v>0</v>
      </c>
      <c r="L147" s="24">
        <f t="shared" si="25"/>
        <v>0</v>
      </c>
      <c r="M147" s="24">
        <f t="shared" si="25"/>
        <v>0</v>
      </c>
      <c r="N147" s="24">
        <f t="shared" si="25"/>
        <v>0</v>
      </c>
      <c r="O147" s="24">
        <f t="shared" si="25"/>
        <v>0</v>
      </c>
      <c r="P147" s="24">
        <f t="shared" si="25"/>
        <v>0</v>
      </c>
      <c r="Q147" s="24">
        <f t="shared" si="25"/>
        <v>0</v>
      </c>
      <c r="R147" s="24">
        <f t="shared" si="25"/>
        <v>0</v>
      </c>
      <c r="S147" s="24">
        <f t="shared" si="25"/>
        <v>0</v>
      </c>
      <c r="T147" s="24">
        <f t="shared" si="25"/>
        <v>0</v>
      </c>
      <c r="U147" s="24">
        <f t="shared" si="25"/>
        <v>0</v>
      </c>
      <c r="V147" s="24">
        <f t="shared" si="25"/>
        <v>0</v>
      </c>
      <c r="W147" s="24">
        <f t="shared" si="25"/>
        <v>0</v>
      </c>
    </row>
    <row r="148" spans="2:23" s="4" customFormat="1" x14ac:dyDescent="0.25">
      <c r="B148" s="204"/>
      <c r="C148" s="20">
        <f>$C$75</f>
        <v>1100</v>
      </c>
      <c r="D148" s="12">
        <f t="shared" si="21"/>
        <v>1.1000000000000001</v>
      </c>
      <c r="E148" s="24">
        <f t="shared" ref="E148:W148" si="26">E75+E100+E124</f>
        <v>0</v>
      </c>
      <c r="F148" s="24">
        <f t="shared" si="26"/>
        <v>0</v>
      </c>
      <c r="G148" s="24">
        <f t="shared" si="26"/>
        <v>0</v>
      </c>
      <c r="H148" s="24">
        <f t="shared" si="26"/>
        <v>0</v>
      </c>
      <c r="I148" s="24">
        <f t="shared" si="26"/>
        <v>0</v>
      </c>
      <c r="J148" s="24">
        <f t="shared" si="26"/>
        <v>0</v>
      </c>
      <c r="K148" s="24">
        <f t="shared" si="26"/>
        <v>0</v>
      </c>
      <c r="L148" s="24">
        <f t="shared" si="26"/>
        <v>0</v>
      </c>
      <c r="M148" s="24">
        <f t="shared" si="26"/>
        <v>0</v>
      </c>
      <c r="N148" s="24">
        <f t="shared" si="26"/>
        <v>0</v>
      </c>
      <c r="O148" s="24">
        <f t="shared" si="26"/>
        <v>0</v>
      </c>
      <c r="P148" s="24">
        <f t="shared" si="26"/>
        <v>0</v>
      </c>
      <c r="Q148" s="24">
        <f t="shared" si="26"/>
        <v>0</v>
      </c>
      <c r="R148" s="24">
        <f t="shared" si="26"/>
        <v>0</v>
      </c>
      <c r="S148" s="24">
        <f t="shared" si="26"/>
        <v>0</v>
      </c>
      <c r="T148" s="24">
        <f t="shared" si="26"/>
        <v>0</v>
      </c>
      <c r="U148" s="24">
        <f t="shared" si="26"/>
        <v>0</v>
      </c>
      <c r="V148" s="24">
        <f t="shared" si="26"/>
        <v>0</v>
      </c>
      <c r="W148" s="24">
        <f t="shared" si="26"/>
        <v>0</v>
      </c>
    </row>
    <row r="149" spans="2:23" s="4" customFormat="1" x14ac:dyDescent="0.25">
      <c r="B149" s="204"/>
      <c r="C149" s="20">
        <f>$C$76</f>
        <v>1200</v>
      </c>
      <c r="D149" s="12">
        <f t="shared" si="21"/>
        <v>1.2</v>
      </c>
      <c r="E149" s="24">
        <f t="shared" ref="E149:W149" si="27">E76+E101+E125</f>
        <v>0</v>
      </c>
      <c r="F149" s="24">
        <f t="shared" si="27"/>
        <v>0</v>
      </c>
      <c r="G149" s="24">
        <f t="shared" si="27"/>
        <v>0</v>
      </c>
      <c r="H149" s="24">
        <f t="shared" si="27"/>
        <v>0</v>
      </c>
      <c r="I149" s="24">
        <f t="shared" si="27"/>
        <v>0</v>
      </c>
      <c r="J149" s="24">
        <f t="shared" si="27"/>
        <v>0</v>
      </c>
      <c r="K149" s="24">
        <f t="shared" si="27"/>
        <v>0</v>
      </c>
      <c r="L149" s="24">
        <f t="shared" si="27"/>
        <v>0</v>
      </c>
      <c r="M149" s="24">
        <f t="shared" si="27"/>
        <v>0</v>
      </c>
      <c r="N149" s="24">
        <f t="shared" si="27"/>
        <v>0</v>
      </c>
      <c r="O149" s="24">
        <f t="shared" si="27"/>
        <v>0</v>
      </c>
      <c r="P149" s="24">
        <f t="shared" si="27"/>
        <v>0</v>
      </c>
      <c r="Q149" s="24">
        <f t="shared" si="27"/>
        <v>0</v>
      </c>
      <c r="R149" s="24">
        <f t="shared" si="27"/>
        <v>0</v>
      </c>
      <c r="S149" s="24">
        <f t="shared" si="27"/>
        <v>0</v>
      </c>
      <c r="T149" s="24">
        <f t="shared" si="27"/>
        <v>0</v>
      </c>
      <c r="U149" s="24">
        <f t="shared" si="27"/>
        <v>0</v>
      </c>
      <c r="V149" s="24">
        <f t="shared" si="27"/>
        <v>0</v>
      </c>
      <c r="W149" s="24">
        <f t="shared" si="27"/>
        <v>0</v>
      </c>
    </row>
    <row r="150" spans="2:23" s="4" customFormat="1" x14ac:dyDescent="0.25">
      <c r="B150" s="204"/>
      <c r="C150" s="20">
        <f>$C$77</f>
        <v>1300</v>
      </c>
      <c r="D150" s="12">
        <f t="shared" si="21"/>
        <v>1.3</v>
      </c>
      <c r="E150" s="24">
        <f t="shared" ref="E150:W150" si="28">E77+E102+E126</f>
        <v>0</v>
      </c>
      <c r="F150" s="24">
        <f t="shared" si="28"/>
        <v>0</v>
      </c>
      <c r="G150" s="24">
        <f t="shared" si="28"/>
        <v>0</v>
      </c>
      <c r="H150" s="24">
        <f t="shared" si="28"/>
        <v>0</v>
      </c>
      <c r="I150" s="24">
        <f t="shared" si="28"/>
        <v>0</v>
      </c>
      <c r="J150" s="24">
        <f t="shared" si="28"/>
        <v>0</v>
      </c>
      <c r="K150" s="24">
        <f t="shared" si="28"/>
        <v>0</v>
      </c>
      <c r="L150" s="24">
        <f t="shared" si="28"/>
        <v>0</v>
      </c>
      <c r="M150" s="24">
        <f t="shared" si="28"/>
        <v>0</v>
      </c>
      <c r="N150" s="24">
        <f t="shared" si="28"/>
        <v>0</v>
      </c>
      <c r="O150" s="24">
        <f t="shared" si="28"/>
        <v>0</v>
      </c>
      <c r="P150" s="24">
        <f t="shared" si="28"/>
        <v>0</v>
      </c>
      <c r="Q150" s="24">
        <f t="shared" si="28"/>
        <v>0</v>
      </c>
      <c r="R150" s="24">
        <f t="shared" si="28"/>
        <v>0</v>
      </c>
      <c r="S150" s="24">
        <f t="shared" si="28"/>
        <v>0</v>
      </c>
      <c r="T150" s="24">
        <f t="shared" si="28"/>
        <v>0</v>
      </c>
      <c r="U150" s="24">
        <f t="shared" si="28"/>
        <v>0</v>
      </c>
      <c r="V150" s="24">
        <f t="shared" si="28"/>
        <v>0</v>
      </c>
      <c r="W150" s="24">
        <f t="shared" si="28"/>
        <v>0</v>
      </c>
    </row>
    <row r="151" spans="2:23" s="4" customFormat="1" x14ac:dyDescent="0.25">
      <c r="B151" s="204"/>
      <c r="C151" s="20">
        <f>$C$78</f>
        <v>1400</v>
      </c>
      <c r="D151" s="12">
        <f t="shared" si="21"/>
        <v>1.4000000000000001</v>
      </c>
      <c r="E151" s="24">
        <f t="shared" ref="E151:W151" si="29">E78+E103+E127</f>
        <v>0</v>
      </c>
      <c r="F151" s="24">
        <f t="shared" si="29"/>
        <v>0</v>
      </c>
      <c r="G151" s="24">
        <f t="shared" si="29"/>
        <v>0</v>
      </c>
      <c r="H151" s="24">
        <f t="shared" si="29"/>
        <v>0</v>
      </c>
      <c r="I151" s="24">
        <f t="shared" si="29"/>
        <v>0</v>
      </c>
      <c r="J151" s="24">
        <f t="shared" si="29"/>
        <v>0</v>
      </c>
      <c r="K151" s="24">
        <f t="shared" si="29"/>
        <v>0</v>
      </c>
      <c r="L151" s="24">
        <f t="shared" si="29"/>
        <v>0</v>
      </c>
      <c r="M151" s="24">
        <f t="shared" si="29"/>
        <v>0</v>
      </c>
      <c r="N151" s="24">
        <f t="shared" si="29"/>
        <v>0</v>
      </c>
      <c r="O151" s="24">
        <f t="shared" si="29"/>
        <v>0</v>
      </c>
      <c r="P151" s="24">
        <f t="shared" si="29"/>
        <v>0</v>
      </c>
      <c r="Q151" s="24">
        <f t="shared" si="29"/>
        <v>0</v>
      </c>
      <c r="R151" s="24">
        <f t="shared" si="29"/>
        <v>0</v>
      </c>
      <c r="S151" s="24">
        <f t="shared" si="29"/>
        <v>0</v>
      </c>
      <c r="T151" s="24">
        <f t="shared" si="29"/>
        <v>0</v>
      </c>
      <c r="U151" s="24">
        <f t="shared" si="29"/>
        <v>0</v>
      </c>
      <c r="V151" s="24">
        <f t="shared" si="29"/>
        <v>0</v>
      </c>
      <c r="W151" s="24">
        <f t="shared" si="29"/>
        <v>0</v>
      </c>
    </row>
    <row r="152" spans="2:23" s="4" customFormat="1" x14ac:dyDescent="0.25">
      <c r="B152" s="204"/>
      <c r="C152" s="20">
        <f>$C$79</f>
        <v>1500</v>
      </c>
      <c r="D152" s="12">
        <f t="shared" si="21"/>
        <v>1.5</v>
      </c>
      <c r="E152" s="24">
        <f t="shared" ref="E152:W152" si="30">E79+E104+E128</f>
        <v>0</v>
      </c>
      <c r="F152" s="24">
        <f t="shared" si="30"/>
        <v>0</v>
      </c>
      <c r="G152" s="24">
        <f t="shared" si="30"/>
        <v>0</v>
      </c>
      <c r="H152" s="24">
        <f t="shared" si="30"/>
        <v>0</v>
      </c>
      <c r="I152" s="24">
        <f t="shared" si="30"/>
        <v>0</v>
      </c>
      <c r="J152" s="24">
        <f t="shared" si="30"/>
        <v>0</v>
      </c>
      <c r="K152" s="24">
        <f t="shared" si="30"/>
        <v>0</v>
      </c>
      <c r="L152" s="24">
        <f t="shared" si="30"/>
        <v>0</v>
      </c>
      <c r="M152" s="24">
        <f t="shared" si="30"/>
        <v>0</v>
      </c>
      <c r="N152" s="24">
        <f t="shared" si="30"/>
        <v>0</v>
      </c>
      <c r="O152" s="24">
        <f t="shared" si="30"/>
        <v>0</v>
      </c>
      <c r="P152" s="24">
        <f t="shared" si="30"/>
        <v>0</v>
      </c>
      <c r="Q152" s="24">
        <f t="shared" si="30"/>
        <v>0</v>
      </c>
      <c r="R152" s="24">
        <f t="shared" si="30"/>
        <v>0</v>
      </c>
      <c r="S152" s="24">
        <f t="shared" si="30"/>
        <v>0</v>
      </c>
      <c r="T152" s="24">
        <f t="shared" si="30"/>
        <v>0</v>
      </c>
      <c r="U152" s="24">
        <f t="shared" si="30"/>
        <v>0</v>
      </c>
      <c r="V152" s="24">
        <f t="shared" si="30"/>
        <v>0</v>
      </c>
      <c r="W152" s="24">
        <f t="shared" si="30"/>
        <v>0</v>
      </c>
    </row>
    <row r="153" spans="2:23" s="4" customFormat="1" x14ac:dyDescent="0.25">
      <c r="B153" s="204"/>
      <c r="C153" s="20">
        <f>$C$80</f>
        <v>1600</v>
      </c>
      <c r="D153" s="12">
        <f t="shared" si="21"/>
        <v>1.6</v>
      </c>
      <c r="E153" s="24">
        <f t="shared" ref="E153:W153" si="31">E80+E105+E129</f>
        <v>0</v>
      </c>
      <c r="F153" s="24">
        <f t="shared" si="31"/>
        <v>0</v>
      </c>
      <c r="G153" s="24">
        <f t="shared" si="31"/>
        <v>0</v>
      </c>
      <c r="H153" s="24">
        <f t="shared" si="31"/>
        <v>0</v>
      </c>
      <c r="I153" s="24">
        <f t="shared" si="31"/>
        <v>0</v>
      </c>
      <c r="J153" s="24">
        <f t="shared" si="31"/>
        <v>0</v>
      </c>
      <c r="K153" s="24">
        <f t="shared" si="31"/>
        <v>0</v>
      </c>
      <c r="L153" s="24">
        <f t="shared" si="31"/>
        <v>0</v>
      </c>
      <c r="M153" s="24">
        <f t="shared" si="31"/>
        <v>0</v>
      </c>
      <c r="N153" s="24">
        <f t="shared" si="31"/>
        <v>0</v>
      </c>
      <c r="O153" s="24">
        <f t="shared" si="31"/>
        <v>0</v>
      </c>
      <c r="P153" s="24">
        <f t="shared" si="31"/>
        <v>0</v>
      </c>
      <c r="Q153" s="24">
        <f t="shared" si="31"/>
        <v>0</v>
      </c>
      <c r="R153" s="24">
        <f t="shared" si="31"/>
        <v>0</v>
      </c>
      <c r="S153" s="24">
        <f t="shared" si="31"/>
        <v>0</v>
      </c>
      <c r="T153" s="24">
        <f t="shared" si="31"/>
        <v>0</v>
      </c>
      <c r="U153" s="24">
        <f t="shared" si="31"/>
        <v>0</v>
      </c>
      <c r="V153" s="24">
        <f t="shared" si="31"/>
        <v>0</v>
      </c>
      <c r="W153" s="24">
        <f t="shared" si="31"/>
        <v>0</v>
      </c>
    </row>
    <row r="154" spans="2:23" s="4" customFormat="1" x14ac:dyDescent="0.25">
      <c r="B154" s="204"/>
      <c r="C154" s="20">
        <f>$C$81</f>
        <v>1700</v>
      </c>
      <c r="D154" s="12">
        <f t="shared" si="21"/>
        <v>1.7</v>
      </c>
      <c r="E154" s="24">
        <f t="shared" ref="E154:W154" si="32">E81+E106+E130</f>
        <v>0</v>
      </c>
      <c r="F154" s="24">
        <f t="shared" si="32"/>
        <v>0</v>
      </c>
      <c r="G154" s="24">
        <f t="shared" si="32"/>
        <v>0</v>
      </c>
      <c r="H154" s="24">
        <f t="shared" si="32"/>
        <v>0</v>
      </c>
      <c r="I154" s="24">
        <f t="shared" si="32"/>
        <v>0</v>
      </c>
      <c r="J154" s="24">
        <f t="shared" si="32"/>
        <v>0</v>
      </c>
      <c r="K154" s="24">
        <f t="shared" si="32"/>
        <v>0</v>
      </c>
      <c r="L154" s="24">
        <f t="shared" si="32"/>
        <v>0</v>
      </c>
      <c r="M154" s="24">
        <f t="shared" si="32"/>
        <v>0</v>
      </c>
      <c r="N154" s="24">
        <f t="shared" si="32"/>
        <v>0</v>
      </c>
      <c r="O154" s="24">
        <f t="shared" si="32"/>
        <v>0</v>
      </c>
      <c r="P154" s="24">
        <f t="shared" si="32"/>
        <v>0</v>
      </c>
      <c r="Q154" s="24">
        <f t="shared" si="32"/>
        <v>0</v>
      </c>
      <c r="R154" s="24">
        <f t="shared" si="32"/>
        <v>0</v>
      </c>
      <c r="S154" s="24">
        <f t="shared" si="32"/>
        <v>0</v>
      </c>
      <c r="T154" s="24">
        <f t="shared" si="32"/>
        <v>0</v>
      </c>
      <c r="U154" s="24">
        <f t="shared" si="32"/>
        <v>0</v>
      </c>
      <c r="V154" s="24">
        <f t="shared" si="32"/>
        <v>0</v>
      </c>
      <c r="W154" s="24">
        <f t="shared" si="32"/>
        <v>0</v>
      </c>
    </row>
    <row r="155" spans="2:23" s="4" customFormat="1" x14ac:dyDescent="0.25">
      <c r="B155" s="204"/>
      <c r="C155" s="20">
        <f>$C$82</f>
        <v>1800</v>
      </c>
      <c r="D155" s="12">
        <f t="shared" si="21"/>
        <v>1.8</v>
      </c>
      <c r="E155" s="24">
        <f t="shared" ref="E155:W155" si="33">E82+E107+E131</f>
        <v>0</v>
      </c>
      <c r="F155" s="24">
        <f t="shared" si="33"/>
        <v>0</v>
      </c>
      <c r="G155" s="24">
        <f t="shared" si="33"/>
        <v>0</v>
      </c>
      <c r="H155" s="24">
        <f t="shared" si="33"/>
        <v>0</v>
      </c>
      <c r="I155" s="24">
        <f t="shared" si="33"/>
        <v>0</v>
      </c>
      <c r="J155" s="24">
        <f t="shared" si="33"/>
        <v>0</v>
      </c>
      <c r="K155" s="24">
        <f t="shared" si="33"/>
        <v>0</v>
      </c>
      <c r="L155" s="24">
        <f t="shared" si="33"/>
        <v>0</v>
      </c>
      <c r="M155" s="24">
        <f t="shared" si="33"/>
        <v>0</v>
      </c>
      <c r="N155" s="24">
        <f t="shared" si="33"/>
        <v>0</v>
      </c>
      <c r="O155" s="24">
        <f t="shared" si="33"/>
        <v>0</v>
      </c>
      <c r="P155" s="24">
        <f t="shared" si="33"/>
        <v>0</v>
      </c>
      <c r="Q155" s="24">
        <f t="shared" si="33"/>
        <v>0</v>
      </c>
      <c r="R155" s="24">
        <f t="shared" si="33"/>
        <v>0</v>
      </c>
      <c r="S155" s="24">
        <f t="shared" si="33"/>
        <v>0</v>
      </c>
      <c r="T155" s="24">
        <f t="shared" si="33"/>
        <v>0</v>
      </c>
      <c r="U155" s="24">
        <f t="shared" si="33"/>
        <v>0</v>
      </c>
      <c r="V155" s="24">
        <f t="shared" si="33"/>
        <v>0</v>
      </c>
      <c r="W155" s="24">
        <f t="shared" si="33"/>
        <v>0</v>
      </c>
    </row>
    <row r="156" spans="2:23" s="4" customFormat="1" x14ac:dyDescent="0.25">
      <c r="B156" s="204"/>
      <c r="C156" s="20">
        <f>$C$83</f>
        <v>1900</v>
      </c>
      <c r="D156" s="12">
        <f t="shared" si="21"/>
        <v>1.9000000000000001</v>
      </c>
      <c r="E156" s="24">
        <f t="shared" ref="E156:W156" si="34">E83+E108+E132</f>
        <v>0</v>
      </c>
      <c r="F156" s="24">
        <f t="shared" si="34"/>
        <v>0</v>
      </c>
      <c r="G156" s="24">
        <f t="shared" si="34"/>
        <v>0</v>
      </c>
      <c r="H156" s="24">
        <f t="shared" si="34"/>
        <v>0</v>
      </c>
      <c r="I156" s="24">
        <f t="shared" si="34"/>
        <v>0</v>
      </c>
      <c r="J156" s="24">
        <f t="shared" si="34"/>
        <v>0</v>
      </c>
      <c r="K156" s="24">
        <f t="shared" si="34"/>
        <v>0</v>
      </c>
      <c r="L156" s="24">
        <f t="shared" si="34"/>
        <v>0</v>
      </c>
      <c r="M156" s="24">
        <f t="shared" si="34"/>
        <v>0</v>
      </c>
      <c r="N156" s="24">
        <f t="shared" si="34"/>
        <v>0</v>
      </c>
      <c r="O156" s="24">
        <f t="shared" si="34"/>
        <v>0</v>
      </c>
      <c r="P156" s="24">
        <f t="shared" si="34"/>
        <v>0</v>
      </c>
      <c r="Q156" s="24">
        <f t="shared" si="34"/>
        <v>0</v>
      </c>
      <c r="R156" s="24">
        <f t="shared" si="34"/>
        <v>0</v>
      </c>
      <c r="S156" s="24">
        <f t="shared" si="34"/>
        <v>0</v>
      </c>
      <c r="T156" s="24">
        <f t="shared" si="34"/>
        <v>0</v>
      </c>
      <c r="U156" s="24">
        <f t="shared" si="34"/>
        <v>0</v>
      </c>
      <c r="V156" s="24">
        <f t="shared" si="34"/>
        <v>0</v>
      </c>
      <c r="W156" s="24">
        <f t="shared" si="34"/>
        <v>0</v>
      </c>
    </row>
    <row r="157" spans="2:23" s="4" customFormat="1" ht="15.75" thickBot="1" x14ac:dyDescent="0.3">
      <c r="B157" s="205"/>
      <c r="C157" s="21">
        <f>$C$84</f>
        <v>2000</v>
      </c>
      <c r="D157" s="13">
        <f t="shared" si="21"/>
        <v>2</v>
      </c>
      <c r="E157" s="24">
        <f t="shared" ref="E157:W157" si="35">E84+E109+E133</f>
        <v>0</v>
      </c>
      <c r="F157" s="24">
        <f t="shared" si="35"/>
        <v>0</v>
      </c>
      <c r="G157" s="24">
        <f t="shared" si="35"/>
        <v>0</v>
      </c>
      <c r="H157" s="24">
        <f t="shared" si="35"/>
        <v>0</v>
      </c>
      <c r="I157" s="24">
        <f t="shared" si="35"/>
        <v>0</v>
      </c>
      <c r="J157" s="24">
        <f t="shared" si="35"/>
        <v>0</v>
      </c>
      <c r="K157" s="24">
        <f t="shared" si="35"/>
        <v>0</v>
      </c>
      <c r="L157" s="24">
        <f t="shared" si="35"/>
        <v>0</v>
      </c>
      <c r="M157" s="24">
        <f t="shared" si="35"/>
        <v>0</v>
      </c>
      <c r="N157" s="24">
        <f t="shared" si="35"/>
        <v>0</v>
      </c>
      <c r="O157" s="24">
        <f t="shared" si="35"/>
        <v>0</v>
      </c>
      <c r="P157" s="24">
        <f t="shared" si="35"/>
        <v>0</v>
      </c>
      <c r="Q157" s="24">
        <f t="shared" si="35"/>
        <v>0</v>
      </c>
      <c r="R157" s="24">
        <f t="shared" si="35"/>
        <v>0</v>
      </c>
      <c r="S157" s="24">
        <f t="shared" si="35"/>
        <v>0</v>
      </c>
      <c r="T157" s="24">
        <f t="shared" si="35"/>
        <v>0</v>
      </c>
      <c r="U157" s="24">
        <f t="shared" si="35"/>
        <v>0</v>
      </c>
      <c r="V157" s="24">
        <f t="shared" si="35"/>
        <v>0</v>
      </c>
      <c r="W157" s="24">
        <f t="shared" si="35"/>
        <v>0</v>
      </c>
    </row>
    <row r="159" spans="2:23" s="4" customFormat="1" x14ac:dyDescent="0.25"/>
    <row r="160" spans="2:23" x14ac:dyDescent="0.25">
      <c r="B160" s="206" t="s">
        <v>151</v>
      </c>
      <c r="C160" s="206"/>
      <c r="D160" s="206"/>
      <c r="E160" s="206"/>
      <c r="F160" s="206"/>
      <c r="G160" s="206"/>
      <c r="H160" s="206"/>
      <c r="I160" s="206"/>
      <c r="J160" s="206"/>
      <c r="K160" s="206"/>
      <c r="L160" s="206"/>
      <c r="M160" s="206"/>
      <c r="N160" s="206"/>
      <c r="O160" s="206"/>
      <c r="P160" s="206"/>
      <c r="Q160" s="206"/>
      <c r="R160" s="206"/>
      <c r="S160" s="206"/>
      <c r="T160" s="206"/>
      <c r="U160" s="206"/>
      <c r="V160" s="206"/>
    </row>
    <row r="161" spans="2:23" ht="15.75" thickBot="1" x14ac:dyDescent="0.3">
      <c r="B161" s="207"/>
      <c r="C161" s="207"/>
      <c r="D161" s="207"/>
      <c r="E161" s="207"/>
      <c r="F161" s="207"/>
      <c r="G161" s="207"/>
      <c r="H161" s="207"/>
      <c r="I161" s="207"/>
      <c r="J161" s="207"/>
      <c r="K161" s="207"/>
      <c r="L161" s="207"/>
      <c r="M161" s="207"/>
      <c r="N161" s="207"/>
      <c r="O161" s="207"/>
      <c r="P161" s="207"/>
      <c r="Q161" s="207"/>
      <c r="R161" s="207"/>
      <c r="S161" s="207"/>
      <c r="T161" s="207"/>
      <c r="U161" s="207"/>
      <c r="V161" s="207"/>
    </row>
    <row r="163" spans="2:23" ht="15.75" thickBot="1" x14ac:dyDescent="0.3"/>
    <row r="164" spans="2:23" ht="18.75" x14ac:dyDescent="0.3">
      <c r="B164" s="208"/>
      <c r="C164" s="209"/>
      <c r="D164" s="210"/>
      <c r="E164" s="217" t="s">
        <v>54</v>
      </c>
      <c r="F164" s="218"/>
      <c r="G164" s="218"/>
      <c r="H164" s="218"/>
      <c r="I164" s="218"/>
      <c r="J164" s="218"/>
      <c r="K164" s="218"/>
      <c r="L164" s="218"/>
      <c r="M164" s="218"/>
      <c r="N164" s="218"/>
      <c r="O164" s="218"/>
      <c r="P164" s="218"/>
      <c r="Q164" s="218"/>
      <c r="R164" s="218"/>
      <c r="S164" s="218"/>
      <c r="T164" s="218"/>
      <c r="U164" s="218"/>
      <c r="V164" s="218"/>
      <c r="W164" s="219"/>
    </row>
    <row r="165" spans="2:23" x14ac:dyDescent="0.25">
      <c r="B165" s="211"/>
      <c r="C165" s="212"/>
      <c r="D165" s="213"/>
      <c r="E165" s="17">
        <f>$E$68</f>
        <v>600</v>
      </c>
      <c r="F165" s="18">
        <f>$F$68</f>
        <v>700</v>
      </c>
      <c r="G165" s="18">
        <f>$G$68</f>
        <v>800</v>
      </c>
      <c r="H165" s="18">
        <f>$H$68</f>
        <v>900</v>
      </c>
      <c r="I165" s="18">
        <f>$I$68</f>
        <v>1000</v>
      </c>
      <c r="J165" s="18">
        <f>$J$68</f>
        <v>1100</v>
      </c>
      <c r="K165" s="18">
        <f>$K$68</f>
        <v>1200</v>
      </c>
      <c r="L165" s="18">
        <f>$L$68</f>
        <v>1300</v>
      </c>
      <c r="M165" s="18">
        <f>$M$68</f>
        <v>1400</v>
      </c>
      <c r="N165" s="18">
        <f>$N$68</f>
        <v>1500</v>
      </c>
      <c r="O165" s="18">
        <f>$O$68</f>
        <v>1600</v>
      </c>
      <c r="P165" s="18">
        <f>$P$68</f>
        <v>1700</v>
      </c>
      <c r="Q165" s="18">
        <f>$Q$68</f>
        <v>1800</v>
      </c>
      <c r="R165" s="18">
        <f>$R$68</f>
        <v>1900</v>
      </c>
      <c r="S165" s="18">
        <f>$S$68</f>
        <v>2000</v>
      </c>
      <c r="T165" s="18">
        <f>$T$68</f>
        <v>2100</v>
      </c>
      <c r="U165" s="18">
        <f>$U$68</f>
        <v>2200</v>
      </c>
      <c r="V165" s="18">
        <f>$V$68</f>
        <v>2300</v>
      </c>
      <c r="W165" s="22">
        <f>$W$68</f>
        <v>2400</v>
      </c>
    </row>
    <row r="166" spans="2:23" ht="15.75" thickBot="1" x14ac:dyDescent="0.3">
      <c r="B166" s="214"/>
      <c r="C166" s="215"/>
      <c r="D166" s="216"/>
      <c r="E166" s="14">
        <f t="shared" ref="E166:V166" si="36">E165*0.001</f>
        <v>0.6</v>
      </c>
      <c r="F166" s="15">
        <f t="shared" si="36"/>
        <v>0.70000000000000007</v>
      </c>
      <c r="G166" s="15">
        <f t="shared" si="36"/>
        <v>0.8</v>
      </c>
      <c r="H166" s="15">
        <f t="shared" si="36"/>
        <v>0.9</v>
      </c>
      <c r="I166" s="15">
        <f t="shared" si="36"/>
        <v>1</v>
      </c>
      <c r="J166" s="15">
        <f t="shared" si="36"/>
        <v>1.1000000000000001</v>
      </c>
      <c r="K166" s="15">
        <f t="shared" si="36"/>
        <v>1.2</v>
      </c>
      <c r="L166" s="15">
        <f t="shared" si="36"/>
        <v>1.3</v>
      </c>
      <c r="M166" s="15">
        <f t="shared" si="36"/>
        <v>1.4000000000000001</v>
      </c>
      <c r="N166" s="15">
        <f t="shared" si="36"/>
        <v>1.5</v>
      </c>
      <c r="O166" s="15">
        <f t="shared" si="36"/>
        <v>1.6</v>
      </c>
      <c r="P166" s="15">
        <f t="shared" si="36"/>
        <v>1.7</v>
      </c>
      <c r="Q166" s="15">
        <f t="shared" si="36"/>
        <v>1.8</v>
      </c>
      <c r="R166" s="15">
        <f t="shared" si="36"/>
        <v>1.9000000000000001</v>
      </c>
      <c r="S166" s="15">
        <f t="shared" si="36"/>
        <v>2</v>
      </c>
      <c r="T166" s="15">
        <f t="shared" si="36"/>
        <v>2.1</v>
      </c>
      <c r="U166" s="15">
        <f t="shared" si="36"/>
        <v>2.2000000000000002</v>
      </c>
      <c r="V166" s="15">
        <f t="shared" si="36"/>
        <v>2.3000000000000003</v>
      </c>
      <c r="W166" s="16">
        <f t="shared" ref="W166" si="37">W165*0.001</f>
        <v>2.4</v>
      </c>
    </row>
    <row r="167" spans="2:23" x14ac:dyDescent="0.25">
      <c r="B167" s="203" t="s">
        <v>55</v>
      </c>
      <c r="C167" s="19">
        <f>$C$70</f>
        <v>600</v>
      </c>
      <c r="D167" s="11">
        <f>C167*0.001</f>
        <v>0.6</v>
      </c>
      <c r="E167" s="26" t="e">
        <f>(($F$30*E70+$F$32*E95+$F$33*E119)/(E143))*0.001</f>
        <v>#DIV/0!</v>
      </c>
      <c r="F167" s="26" t="e">
        <f t="shared" ref="F167:W167" si="38">(($F$30*F70+$F$32*F95+$F$33*F119)/(F143))*0.001</f>
        <v>#DIV/0!</v>
      </c>
      <c r="G167" s="26" t="e">
        <f t="shared" si="38"/>
        <v>#DIV/0!</v>
      </c>
      <c r="H167" s="26" t="e">
        <f t="shared" si="38"/>
        <v>#DIV/0!</v>
      </c>
      <c r="I167" s="26" t="e">
        <f t="shared" si="38"/>
        <v>#DIV/0!</v>
      </c>
      <c r="J167" s="26" t="e">
        <f t="shared" si="38"/>
        <v>#DIV/0!</v>
      </c>
      <c r="K167" s="26" t="e">
        <f t="shared" si="38"/>
        <v>#DIV/0!</v>
      </c>
      <c r="L167" s="26" t="e">
        <f t="shared" si="38"/>
        <v>#DIV/0!</v>
      </c>
      <c r="M167" s="26" t="e">
        <f t="shared" si="38"/>
        <v>#DIV/0!</v>
      </c>
      <c r="N167" s="26" t="e">
        <f t="shared" si="38"/>
        <v>#DIV/0!</v>
      </c>
      <c r="O167" s="26" t="e">
        <f t="shared" si="38"/>
        <v>#DIV/0!</v>
      </c>
      <c r="P167" s="26" t="e">
        <f t="shared" si="38"/>
        <v>#DIV/0!</v>
      </c>
      <c r="Q167" s="26" t="e">
        <f t="shared" si="38"/>
        <v>#DIV/0!</v>
      </c>
      <c r="R167" s="26" t="e">
        <f t="shared" si="38"/>
        <v>#DIV/0!</v>
      </c>
      <c r="S167" s="26" t="e">
        <f t="shared" si="38"/>
        <v>#DIV/0!</v>
      </c>
      <c r="T167" s="26" t="e">
        <f t="shared" si="38"/>
        <v>#DIV/0!</v>
      </c>
      <c r="U167" s="26" t="e">
        <f t="shared" si="38"/>
        <v>#DIV/0!</v>
      </c>
      <c r="V167" s="26" t="e">
        <f t="shared" si="38"/>
        <v>#DIV/0!</v>
      </c>
      <c r="W167" s="26" t="e">
        <f t="shared" si="38"/>
        <v>#DIV/0!</v>
      </c>
    </row>
    <row r="168" spans="2:23" x14ac:dyDescent="0.25">
      <c r="B168" s="204"/>
      <c r="C168" s="20">
        <f>$C$71</f>
        <v>700</v>
      </c>
      <c r="D168" s="12">
        <f t="shared" ref="D168:D181" si="39">C168*0.001</f>
        <v>0.70000000000000007</v>
      </c>
      <c r="E168" s="26" t="e">
        <f t="shared" ref="E168:W168" si="40">(($F$30*E71+$F$32*E96+$F$33*E120)/(E144))*0.001</f>
        <v>#DIV/0!</v>
      </c>
      <c r="F168" s="26" t="e">
        <f t="shared" si="40"/>
        <v>#DIV/0!</v>
      </c>
      <c r="G168" s="26" t="e">
        <f t="shared" si="40"/>
        <v>#DIV/0!</v>
      </c>
      <c r="H168" s="26" t="e">
        <f t="shared" si="40"/>
        <v>#DIV/0!</v>
      </c>
      <c r="I168" s="26" t="e">
        <f t="shared" si="40"/>
        <v>#DIV/0!</v>
      </c>
      <c r="J168" s="26" t="e">
        <f t="shared" si="40"/>
        <v>#DIV/0!</v>
      </c>
      <c r="K168" s="26" t="e">
        <f t="shared" si="40"/>
        <v>#DIV/0!</v>
      </c>
      <c r="L168" s="26" t="e">
        <f t="shared" si="40"/>
        <v>#DIV/0!</v>
      </c>
      <c r="M168" s="26" t="e">
        <f t="shared" si="40"/>
        <v>#DIV/0!</v>
      </c>
      <c r="N168" s="26" t="e">
        <f t="shared" si="40"/>
        <v>#DIV/0!</v>
      </c>
      <c r="O168" s="26" t="e">
        <f t="shared" si="40"/>
        <v>#DIV/0!</v>
      </c>
      <c r="P168" s="26" t="e">
        <f t="shared" si="40"/>
        <v>#DIV/0!</v>
      </c>
      <c r="Q168" s="26" t="e">
        <f t="shared" si="40"/>
        <v>#DIV/0!</v>
      </c>
      <c r="R168" s="26" t="e">
        <f t="shared" si="40"/>
        <v>#DIV/0!</v>
      </c>
      <c r="S168" s="26" t="e">
        <f t="shared" si="40"/>
        <v>#DIV/0!</v>
      </c>
      <c r="T168" s="26" t="e">
        <f t="shared" si="40"/>
        <v>#DIV/0!</v>
      </c>
      <c r="U168" s="26" t="e">
        <f t="shared" si="40"/>
        <v>#DIV/0!</v>
      </c>
      <c r="V168" s="26" t="e">
        <f t="shared" si="40"/>
        <v>#DIV/0!</v>
      </c>
      <c r="W168" s="26" t="e">
        <f t="shared" si="40"/>
        <v>#DIV/0!</v>
      </c>
    </row>
    <row r="169" spans="2:23" x14ac:dyDescent="0.25">
      <c r="B169" s="204"/>
      <c r="C169" s="20">
        <f>$C$72</f>
        <v>800</v>
      </c>
      <c r="D169" s="12">
        <f t="shared" si="39"/>
        <v>0.8</v>
      </c>
      <c r="E169" s="26" t="e">
        <f t="shared" ref="E169:W169" si="41">(($F$30*E72+$F$32*E97+$F$33*E121)/(E145))*0.001</f>
        <v>#DIV/0!</v>
      </c>
      <c r="F169" s="26" t="e">
        <f t="shared" si="41"/>
        <v>#DIV/0!</v>
      </c>
      <c r="G169" s="26" t="e">
        <f t="shared" si="41"/>
        <v>#DIV/0!</v>
      </c>
      <c r="H169" s="26" t="e">
        <f t="shared" si="41"/>
        <v>#DIV/0!</v>
      </c>
      <c r="I169" s="26" t="e">
        <f t="shared" si="41"/>
        <v>#DIV/0!</v>
      </c>
      <c r="J169" s="26" t="e">
        <f t="shared" si="41"/>
        <v>#DIV/0!</v>
      </c>
      <c r="K169" s="26" t="e">
        <f t="shared" si="41"/>
        <v>#DIV/0!</v>
      </c>
      <c r="L169" s="26" t="e">
        <f t="shared" si="41"/>
        <v>#DIV/0!</v>
      </c>
      <c r="M169" s="26" t="e">
        <f t="shared" si="41"/>
        <v>#DIV/0!</v>
      </c>
      <c r="N169" s="26" t="e">
        <f t="shared" si="41"/>
        <v>#DIV/0!</v>
      </c>
      <c r="O169" s="26" t="e">
        <f t="shared" si="41"/>
        <v>#DIV/0!</v>
      </c>
      <c r="P169" s="26" t="e">
        <f t="shared" si="41"/>
        <v>#DIV/0!</v>
      </c>
      <c r="Q169" s="26" t="e">
        <f t="shared" si="41"/>
        <v>#DIV/0!</v>
      </c>
      <c r="R169" s="26" t="e">
        <f t="shared" si="41"/>
        <v>#DIV/0!</v>
      </c>
      <c r="S169" s="26" t="e">
        <f t="shared" si="41"/>
        <v>#DIV/0!</v>
      </c>
      <c r="T169" s="26" t="e">
        <f t="shared" si="41"/>
        <v>#DIV/0!</v>
      </c>
      <c r="U169" s="26" t="e">
        <f t="shared" si="41"/>
        <v>#DIV/0!</v>
      </c>
      <c r="V169" s="26" t="e">
        <f t="shared" si="41"/>
        <v>#DIV/0!</v>
      </c>
      <c r="W169" s="26" t="e">
        <f t="shared" si="41"/>
        <v>#DIV/0!</v>
      </c>
    </row>
    <row r="170" spans="2:23" x14ac:dyDescent="0.25">
      <c r="B170" s="204"/>
      <c r="C170" s="20">
        <f>$C$73</f>
        <v>900</v>
      </c>
      <c r="D170" s="12">
        <f t="shared" si="39"/>
        <v>0.9</v>
      </c>
      <c r="E170" s="26" t="e">
        <f t="shared" ref="E170:W170" si="42">(($F$30*E73+$F$32*E98+$F$33*E122)/(E146))*0.001</f>
        <v>#DIV/0!</v>
      </c>
      <c r="F170" s="26" t="e">
        <f t="shared" si="42"/>
        <v>#DIV/0!</v>
      </c>
      <c r="G170" s="26" t="e">
        <f t="shared" si="42"/>
        <v>#DIV/0!</v>
      </c>
      <c r="H170" s="26" t="e">
        <f t="shared" si="42"/>
        <v>#DIV/0!</v>
      </c>
      <c r="I170" s="26" t="e">
        <f t="shared" si="42"/>
        <v>#DIV/0!</v>
      </c>
      <c r="J170" s="26" t="e">
        <f t="shared" si="42"/>
        <v>#DIV/0!</v>
      </c>
      <c r="K170" s="26" t="e">
        <f t="shared" si="42"/>
        <v>#DIV/0!</v>
      </c>
      <c r="L170" s="26" t="e">
        <f t="shared" si="42"/>
        <v>#DIV/0!</v>
      </c>
      <c r="M170" s="26" t="e">
        <f t="shared" si="42"/>
        <v>#DIV/0!</v>
      </c>
      <c r="N170" s="26" t="e">
        <f t="shared" si="42"/>
        <v>#DIV/0!</v>
      </c>
      <c r="O170" s="26" t="e">
        <f t="shared" si="42"/>
        <v>#DIV/0!</v>
      </c>
      <c r="P170" s="26" t="e">
        <f t="shared" si="42"/>
        <v>#DIV/0!</v>
      </c>
      <c r="Q170" s="26" t="e">
        <f t="shared" si="42"/>
        <v>#DIV/0!</v>
      </c>
      <c r="R170" s="26" t="e">
        <f t="shared" si="42"/>
        <v>#DIV/0!</v>
      </c>
      <c r="S170" s="26" t="e">
        <f t="shared" si="42"/>
        <v>#DIV/0!</v>
      </c>
      <c r="T170" s="26" t="e">
        <f t="shared" si="42"/>
        <v>#DIV/0!</v>
      </c>
      <c r="U170" s="26" t="e">
        <f t="shared" si="42"/>
        <v>#DIV/0!</v>
      </c>
      <c r="V170" s="26" t="e">
        <f t="shared" si="42"/>
        <v>#DIV/0!</v>
      </c>
      <c r="W170" s="26" t="e">
        <f t="shared" si="42"/>
        <v>#DIV/0!</v>
      </c>
    </row>
    <row r="171" spans="2:23" x14ac:dyDescent="0.25">
      <c r="B171" s="204"/>
      <c r="C171" s="20">
        <f>$C$74</f>
        <v>1000</v>
      </c>
      <c r="D171" s="12">
        <f t="shared" si="39"/>
        <v>1</v>
      </c>
      <c r="E171" s="26" t="e">
        <f t="shared" ref="E171:W171" si="43">(($F$30*E74+$F$32*E99+$F$33*E123)/(E147))*0.001</f>
        <v>#DIV/0!</v>
      </c>
      <c r="F171" s="26" t="e">
        <f t="shared" si="43"/>
        <v>#DIV/0!</v>
      </c>
      <c r="G171" s="26" t="e">
        <f t="shared" si="43"/>
        <v>#DIV/0!</v>
      </c>
      <c r="H171" s="26" t="e">
        <f t="shared" si="43"/>
        <v>#DIV/0!</v>
      </c>
      <c r="I171" s="26" t="e">
        <f t="shared" si="43"/>
        <v>#DIV/0!</v>
      </c>
      <c r="J171" s="26" t="e">
        <f t="shared" si="43"/>
        <v>#DIV/0!</v>
      </c>
      <c r="K171" s="26" t="e">
        <f t="shared" si="43"/>
        <v>#DIV/0!</v>
      </c>
      <c r="L171" s="26" t="e">
        <f t="shared" si="43"/>
        <v>#DIV/0!</v>
      </c>
      <c r="M171" s="26" t="e">
        <f t="shared" si="43"/>
        <v>#DIV/0!</v>
      </c>
      <c r="N171" s="26" t="e">
        <f t="shared" si="43"/>
        <v>#DIV/0!</v>
      </c>
      <c r="O171" s="26" t="e">
        <f t="shared" si="43"/>
        <v>#DIV/0!</v>
      </c>
      <c r="P171" s="26" t="e">
        <f t="shared" si="43"/>
        <v>#DIV/0!</v>
      </c>
      <c r="Q171" s="26" t="e">
        <f t="shared" si="43"/>
        <v>#DIV/0!</v>
      </c>
      <c r="R171" s="26" t="e">
        <f t="shared" si="43"/>
        <v>#DIV/0!</v>
      </c>
      <c r="S171" s="26" t="e">
        <f t="shared" si="43"/>
        <v>#DIV/0!</v>
      </c>
      <c r="T171" s="26" t="e">
        <f t="shared" si="43"/>
        <v>#DIV/0!</v>
      </c>
      <c r="U171" s="26" t="e">
        <f t="shared" si="43"/>
        <v>#DIV/0!</v>
      </c>
      <c r="V171" s="26" t="e">
        <f t="shared" si="43"/>
        <v>#DIV/0!</v>
      </c>
      <c r="W171" s="26" t="e">
        <f t="shared" si="43"/>
        <v>#DIV/0!</v>
      </c>
    </row>
    <row r="172" spans="2:23" x14ac:dyDescent="0.25">
      <c r="B172" s="204"/>
      <c r="C172" s="20">
        <f>$C$75</f>
        <v>1100</v>
      </c>
      <c r="D172" s="12">
        <f t="shared" si="39"/>
        <v>1.1000000000000001</v>
      </c>
      <c r="E172" s="26" t="e">
        <f t="shared" ref="E172:W172" si="44">(($F$30*E75+$F$32*E100+$F$33*E124)/(E148))*0.001</f>
        <v>#DIV/0!</v>
      </c>
      <c r="F172" s="26" t="e">
        <f t="shared" si="44"/>
        <v>#DIV/0!</v>
      </c>
      <c r="G172" s="26" t="e">
        <f t="shared" si="44"/>
        <v>#DIV/0!</v>
      </c>
      <c r="H172" s="26" t="e">
        <f t="shared" si="44"/>
        <v>#DIV/0!</v>
      </c>
      <c r="I172" s="26" t="e">
        <f t="shared" si="44"/>
        <v>#DIV/0!</v>
      </c>
      <c r="J172" s="26" t="e">
        <f t="shared" si="44"/>
        <v>#DIV/0!</v>
      </c>
      <c r="K172" s="26" t="e">
        <f t="shared" si="44"/>
        <v>#DIV/0!</v>
      </c>
      <c r="L172" s="26" t="e">
        <f t="shared" si="44"/>
        <v>#DIV/0!</v>
      </c>
      <c r="M172" s="26" t="e">
        <f t="shared" si="44"/>
        <v>#DIV/0!</v>
      </c>
      <c r="N172" s="26" t="e">
        <f t="shared" si="44"/>
        <v>#DIV/0!</v>
      </c>
      <c r="O172" s="26" t="e">
        <f t="shared" si="44"/>
        <v>#DIV/0!</v>
      </c>
      <c r="P172" s="26" t="e">
        <f t="shared" si="44"/>
        <v>#DIV/0!</v>
      </c>
      <c r="Q172" s="26" t="e">
        <f t="shared" si="44"/>
        <v>#DIV/0!</v>
      </c>
      <c r="R172" s="26" t="e">
        <f t="shared" si="44"/>
        <v>#DIV/0!</v>
      </c>
      <c r="S172" s="26" t="e">
        <f t="shared" si="44"/>
        <v>#DIV/0!</v>
      </c>
      <c r="T172" s="26" t="e">
        <f t="shared" si="44"/>
        <v>#DIV/0!</v>
      </c>
      <c r="U172" s="26" t="e">
        <f t="shared" si="44"/>
        <v>#DIV/0!</v>
      </c>
      <c r="V172" s="26" t="e">
        <f t="shared" si="44"/>
        <v>#DIV/0!</v>
      </c>
      <c r="W172" s="26" t="e">
        <f t="shared" si="44"/>
        <v>#DIV/0!</v>
      </c>
    </row>
    <row r="173" spans="2:23" x14ac:dyDescent="0.25">
      <c r="B173" s="204"/>
      <c r="C173" s="20">
        <f>$C$76</f>
        <v>1200</v>
      </c>
      <c r="D173" s="12">
        <f t="shared" si="39"/>
        <v>1.2</v>
      </c>
      <c r="E173" s="26" t="e">
        <f t="shared" ref="E173:W173" si="45">(($F$30*E76+$F$32*E101+$F$33*E125)/(E149))*0.001</f>
        <v>#DIV/0!</v>
      </c>
      <c r="F173" s="26" t="e">
        <f t="shared" si="45"/>
        <v>#DIV/0!</v>
      </c>
      <c r="G173" s="26" t="e">
        <f t="shared" si="45"/>
        <v>#DIV/0!</v>
      </c>
      <c r="H173" s="26" t="e">
        <f t="shared" si="45"/>
        <v>#DIV/0!</v>
      </c>
      <c r="I173" s="26" t="e">
        <f t="shared" si="45"/>
        <v>#DIV/0!</v>
      </c>
      <c r="J173" s="26" t="e">
        <f t="shared" si="45"/>
        <v>#DIV/0!</v>
      </c>
      <c r="K173" s="26" t="e">
        <f t="shared" si="45"/>
        <v>#DIV/0!</v>
      </c>
      <c r="L173" s="26" t="e">
        <f t="shared" si="45"/>
        <v>#DIV/0!</v>
      </c>
      <c r="M173" s="26" t="e">
        <f t="shared" si="45"/>
        <v>#DIV/0!</v>
      </c>
      <c r="N173" s="26" t="e">
        <f t="shared" si="45"/>
        <v>#DIV/0!</v>
      </c>
      <c r="O173" s="26" t="e">
        <f t="shared" si="45"/>
        <v>#DIV/0!</v>
      </c>
      <c r="P173" s="26" t="e">
        <f t="shared" si="45"/>
        <v>#DIV/0!</v>
      </c>
      <c r="Q173" s="26" t="e">
        <f t="shared" si="45"/>
        <v>#DIV/0!</v>
      </c>
      <c r="R173" s="26" t="e">
        <f t="shared" si="45"/>
        <v>#DIV/0!</v>
      </c>
      <c r="S173" s="26" t="e">
        <f t="shared" si="45"/>
        <v>#DIV/0!</v>
      </c>
      <c r="T173" s="26" t="e">
        <f t="shared" si="45"/>
        <v>#DIV/0!</v>
      </c>
      <c r="U173" s="26" t="e">
        <f t="shared" si="45"/>
        <v>#DIV/0!</v>
      </c>
      <c r="V173" s="26" t="e">
        <f t="shared" si="45"/>
        <v>#DIV/0!</v>
      </c>
      <c r="W173" s="26" t="e">
        <f t="shared" si="45"/>
        <v>#DIV/0!</v>
      </c>
    </row>
    <row r="174" spans="2:23" x14ac:dyDescent="0.25">
      <c r="B174" s="204"/>
      <c r="C174" s="20">
        <f>$C$77</f>
        <v>1300</v>
      </c>
      <c r="D174" s="12">
        <f t="shared" si="39"/>
        <v>1.3</v>
      </c>
      <c r="E174" s="26" t="e">
        <f t="shared" ref="E174:W174" si="46">(($F$30*E77+$F$32*E102+$F$33*E126)/(E150))*0.001</f>
        <v>#DIV/0!</v>
      </c>
      <c r="F174" s="26" t="e">
        <f t="shared" si="46"/>
        <v>#DIV/0!</v>
      </c>
      <c r="G174" s="26" t="e">
        <f t="shared" si="46"/>
        <v>#DIV/0!</v>
      </c>
      <c r="H174" s="26" t="e">
        <f t="shared" si="46"/>
        <v>#DIV/0!</v>
      </c>
      <c r="I174" s="26" t="e">
        <f t="shared" si="46"/>
        <v>#DIV/0!</v>
      </c>
      <c r="J174" s="26" t="e">
        <f t="shared" si="46"/>
        <v>#DIV/0!</v>
      </c>
      <c r="K174" s="26" t="e">
        <f t="shared" si="46"/>
        <v>#DIV/0!</v>
      </c>
      <c r="L174" s="26" t="e">
        <f t="shared" si="46"/>
        <v>#DIV/0!</v>
      </c>
      <c r="M174" s="26" t="e">
        <f t="shared" si="46"/>
        <v>#DIV/0!</v>
      </c>
      <c r="N174" s="26" t="e">
        <f t="shared" si="46"/>
        <v>#DIV/0!</v>
      </c>
      <c r="O174" s="26" t="e">
        <f t="shared" si="46"/>
        <v>#DIV/0!</v>
      </c>
      <c r="P174" s="26" t="e">
        <f t="shared" si="46"/>
        <v>#DIV/0!</v>
      </c>
      <c r="Q174" s="26" t="e">
        <f t="shared" si="46"/>
        <v>#DIV/0!</v>
      </c>
      <c r="R174" s="26" t="e">
        <f t="shared" si="46"/>
        <v>#DIV/0!</v>
      </c>
      <c r="S174" s="26" t="e">
        <f t="shared" si="46"/>
        <v>#DIV/0!</v>
      </c>
      <c r="T174" s="26" t="e">
        <f t="shared" si="46"/>
        <v>#DIV/0!</v>
      </c>
      <c r="U174" s="26" t="e">
        <f t="shared" si="46"/>
        <v>#DIV/0!</v>
      </c>
      <c r="V174" s="26" t="e">
        <f t="shared" si="46"/>
        <v>#DIV/0!</v>
      </c>
      <c r="W174" s="26" t="e">
        <f t="shared" si="46"/>
        <v>#DIV/0!</v>
      </c>
    </row>
    <row r="175" spans="2:23" x14ac:dyDescent="0.25">
      <c r="B175" s="204"/>
      <c r="C175" s="20">
        <f>$C$78</f>
        <v>1400</v>
      </c>
      <c r="D175" s="12">
        <f t="shared" si="39"/>
        <v>1.4000000000000001</v>
      </c>
      <c r="E175" s="26" t="e">
        <f t="shared" ref="E175:W175" si="47">(($F$30*E78+$F$32*E103+$F$33*E127)/(E151))*0.001</f>
        <v>#DIV/0!</v>
      </c>
      <c r="F175" s="26" t="e">
        <f t="shared" si="47"/>
        <v>#DIV/0!</v>
      </c>
      <c r="G175" s="26" t="e">
        <f t="shared" si="47"/>
        <v>#DIV/0!</v>
      </c>
      <c r="H175" s="26" t="e">
        <f t="shared" si="47"/>
        <v>#DIV/0!</v>
      </c>
      <c r="I175" s="26" t="e">
        <f t="shared" si="47"/>
        <v>#DIV/0!</v>
      </c>
      <c r="J175" s="26" t="e">
        <f t="shared" si="47"/>
        <v>#DIV/0!</v>
      </c>
      <c r="K175" s="26" t="e">
        <f t="shared" si="47"/>
        <v>#DIV/0!</v>
      </c>
      <c r="L175" s="26" t="e">
        <f t="shared" si="47"/>
        <v>#DIV/0!</v>
      </c>
      <c r="M175" s="26" t="e">
        <f t="shared" si="47"/>
        <v>#DIV/0!</v>
      </c>
      <c r="N175" s="26" t="e">
        <f t="shared" si="47"/>
        <v>#DIV/0!</v>
      </c>
      <c r="O175" s="26" t="e">
        <f t="shared" si="47"/>
        <v>#DIV/0!</v>
      </c>
      <c r="P175" s="26" t="e">
        <f t="shared" si="47"/>
        <v>#DIV/0!</v>
      </c>
      <c r="Q175" s="26" t="e">
        <f t="shared" si="47"/>
        <v>#DIV/0!</v>
      </c>
      <c r="R175" s="26" t="e">
        <f t="shared" si="47"/>
        <v>#DIV/0!</v>
      </c>
      <c r="S175" s="26" t="e">
        <f t="shared" si="47"/>
        <v>#DIV/0!</v>
      </c>
      <c r="T175" s="26" t="e">
        <f t="shared" si="47"/>
        <v>#DIV/0!</v>
      </c>
      <c r="U175" s="26" t="e">
        <f t="shared" si="47"/>
        <v>#DIV/0!</v>
      </c>
      <c r="V175" s="26" t="e">
        <f t="shared" si="47"/>
        <v>#DIV/0!</v>
      </c>
      <c r="W175" s="26" t="e">
        <f t="shared" si="47"/>
        <v>#DIV/0!</v>
      </c>
    </row>
    <row r="176" spans="2:23" x14ac:dyDescent="0.25">
      <c r="B176" s="204"/>
      <c r="C176" s="20">
        <f>$C$79</f>
        <v>1500</v>
      </c>
      <c r="D176" s="12">
        <f t="shared" si="39"/>
        <v>1.5</v>
      </c>
      <c r="E176" s="26" t="e">
        <f t="shared" ref="E176:W176" si="48">(($F$30*E79+$F$32*E104+$F$33*E128)/(E152))*0.001</f>
        <v>#DIV/0!</v>
      </c>
      <c r="F176" s="26" t="e">
        <f t="shared" si="48"/>
        <v>#DIV/0!</v>
      </c>
      <c r="G176" s="26" t="e">
        <f t="shared" si="48"/>
        <v>#DIV/0!</v>
      </c>
      <c r="H176" s="26" t="e">
        <f t="shared" si="48"/>
        <v>#DIV/0!</v>
      </c>
      <c r="I176" s="26" t="e">
        <f t="shared" si="48"/>
        <v>#DIV/0!</v>
      </c>
      <c r="J176" s="26" t="e">
        <f t="shared" si="48"/>
        <v>#DIV/0!</v>
      </c>
      <c r="K176" s="26" t="e">
        <f t="shared" si="48"/>
        <v>#DIV/0!</v>
      </c>
      <c r="L176" s="26" t="e">
        <f t="shared" si="48"/>
        <v>#DIV/0!</v>
      </c>
      <c r="M176" s="26" t="e">
        <f t="shared" si="48"/>
        <v>#DIV/0!</v>
      </c>
      <c r="N176" s="26" t="e">
        <f t="shared" si="48"/>
        <v>#DIV/0!</v>
      </c>
      <c r="O176" s="26" t="e">
        <f t="shared" si="48"/>
        <v>#DIV/0!</v>
      </c>
      <c r="P176" s="26" t="e">
        <f t="shared" si="48"/>
        <v>#DIV/0!</v>
      </c>
      <c r="Q176" s="26" t="e">
        <f t="shared" si="48"/>
        <v>#DIV/0!</v>
      </c>
      <c r="R176" s="26" t="e">
        <f t="shared" si="48"/>
        <v>#DIV/0!</v>
      </c>
      <c r="S176" s="26" t="e">
        <f t="shared" si="48"/>
        <v>#DIV/0!</v>
      </c>
      <c r="T176" s="26" t="e">
        <f t="shared" si="48"/>
        <v>#DIV/0!</v>
      </c>
      <c r="U176" s="26" t="e">
        <f t="shared" si="48"/>
        <v>#DIV/0!</v>
      </c>
      <c r="V176" s="26" t="e">
        <f t="shared" si="48"/>
        <v>#DIV/0!</v>
      </c>
      <c r="W176" s="26" t="e">
        <f t="shared" si="48"/>
        <v>#DIV/0!</v>
      </c>
    </row>
    <row r="177" spans="2:23" x14ac:dyDescent="0.25">
      <c r="B177" s="204"/>
      <c r="C177" s="20">
        <f>$C$80</f>
        <v>1600</v>
      </c>
      <c r="D177" s="12">
        <f t="shared" si="39"/>
        <v>1.6</v>
      </c>
      <c r="E177" s="26" t="e">
        <f t="shared" ref="E177:W177" si="49">(($F$30*E80+$F$32*E105+$F$33*E129)/(E153))*0.001</f>
        <v>#DIV/0!</v>
      </c>
      <c r="F177" s="26" t="e">
        <f t="shared" si="49"/>
        <v>#DIV/0!</v>
      </c>
      <c r="G177" s="26" t="e">
        <f t="shared" si="49"/>
        <v>#DIV/0!</v>
      </c>
      <c r="H177" s="26" t="e">
        <f t="shared" si="49"/>
        <v>#DIV/0!</v>
      </c>
      <c r="I177" s="26" t="e">
        <f t="shared" si="49"/>
        <v>#DIV/0!</v>
      </c>
      <c r="J177" s="26" t="e">
        <f t="shared" si="49"/>
        <v>#DIV/0!</v>
      </c>
      <c r="K177" s="26" t="e">
        <f t="shared" si="49"/>
        <v>#DIV/0!</v>
      </c>
      <c r="L177" s="26" t="e">
        <f t="shared" si="49"/>
        <v>#DIV/0!</v>
      </c>
      <c r="M177" s="26" t="e">
        <f t="shared" si="49"/>
        <v>#DIV/0!</v>
      </c>
      <c r="N177" s="26" t="e">
        <f t="shared" si="49"/>
        <v>#DIV/0!</v>
      </c>
      <c r="O177" s="26" t="e">
        <f t="shared" si="49"/>
        <v>#DIV/0!</v>
      </c>
      <c r="P177" s="26" t="e">
        <f t="shared" si="49"/>
        <v>#DIV/0!</v>
      </c>
      <c r="Q177" s="26" t="e">
        <f t="shared" si="49"/>
        <v>#DIV/0!</v>
      </c>
      <c r="R177" s="26" t="e">
        <f t="shared" si="49"/>
        <v>#DIV/0!</v>
      </c>
      <c r="S177" s="26" t="e">
        <f t="shared" si="49"/>
        <v>#DIV/0!</v>
      </c>
      <c r="T177" s="26" t="e">
        <f t="shared" si="49"/>
        <v>#DIV/0!</v>
      </c>
      <c r="U177" s="26" t="e">
        <f t="shared" si="49"/>
        <v>#DIV/0!</v>
      </c>
      <c r="V177" s="26" t="e">
        <f t="shared" si="49"/>
        <v>#DIV/0!</v>
      </c>
      <c r="W177" s="26" t="e">
        <f t="shared" si="49"/>
        <v>#DIV/0!</v>
      </c>
    </row>
    <row r="178" spans="2:23" x14ac:dyDescent="0.25">
      <c r="B178" s="204"/>
      <c r="C178" s="20">
        <f>$C$81</f>
        <v>1700</v>
      </c>
      <c r="D178" s="12">
        <f t="shared" si="39"/>
        <v>1.7</v>
      </c>
      <c r="E178" s="26" t="e">
        <f t="shared" ref="E178:W178" si="50">(($F$30*E81+$F$32*E106+$F$33*E130)/(E154))*0.001</f>
        <v>#DIV/0!</v>
      </c>
      <c r="F178" s="26" t="e">
        <f t="shared" si="50"/>
        <v>#DIV/0!</v>
      </c>
      <c r="G178" s="26" t="e">
        <f t="shared" si="50"/>
        <v>#DIV/0!</v>
      </c>
      <c r="H178" s="26" t="e">
        <f t="shared" si="50"/>
        <v>#DIV/0!</v>
      </c>
      <c r="I178" s="26" t="e">
        <f t="shared" si="50"/>
        <v>#DIV/0!</v>
      </c>
      <c r="J178" s="26" t="e">
        <f t="shared" si="50"/>
        <v>#DIV/0!</v>
      </c>
      <c r="K178" s="26" t="e">
        <f t="shared" si="50"/>
        <v>#DIV/0!</v>
      </c>
      <c r="L178" s="26" t="e">
        <f t="shared" si="50"/>
        <v>#DIV/0!</v>
      </c>
      <c r="M178" s="26" t="e">
        <f t="shared" si="50"/>
        <v>#DIV/0!</v>
      </c>
      <c r="N178" s="26" t="e">
        <f t="shared" si="50"/>
        <v>#DIV/0!</v>
      </c>
      <c r="O178" s="26" t="e">
        <f t="shared" si="50"/>
        <v>#DIV/0!</v>
      </c>
      <c r="P178" s="26" t="e">
        <f t="shared" si="50"/>
        <v>#DIV/0!</v>
      </c>
      <c r="Q178" s="26" t="e">
        <f t="shared" si="50"/>
        <v>#DIV/0!</v>
      </c>
      <c r="R178" s="26" t="e">
        <f t="shared" si="50"/>
        <v>#DIV/0!</v>
      </c>
      <c r="S178" s="26" t="e">
        <f t="shared" si="50"/>
        <v>#DIV/0!</v>
      </c>
      <c r="T178" s="26" t="e">
        <f t="shared" si="50"/>
        <v>#DIV/0!</v>
      </c>
      <c r="U178" s="26" t="e">
        <f t="shared" si="50"/>
        <v>#DIV/0!</v>
      </c>
      <c r="V178" s="26" t="e">
        <f t="shared" si="50"/>
        <v>#DIV/0!</v>
      </c>
      <c r="W178" s="26" t="e">
        <f t="shared" si="50"/>
        <v>#DIV/0!</v>
      </c>
    </row>
    <row r="179" spans="2:23" x14ac:dyDescent="0.25">
      <c r="B179" s="204"/>
      <c r="C179" s="20">
        <f>$C$82</f>
        <v>1800</v>
      </c>
      <c r="D179" s="12">
        <f t="shared" si="39"/>
        <v>1.8</v>
      </c>
      <c r="E179" s="26" t="e">
        <f t="shared" ref="E179:W179" si="51">(($F$30*E82+$F$32*E107+$F$33*E131)/(E155))*0.001</f>
        <v>#DIV/0!</v>
      </c>
      <c r="F179" s="26" t="e">
        <f t="shared" si="51"/>
        <v>#DIV/0!</v>
      </c>
      <c r="G179" s="26" t="e">
        <f t="shared" si="51"/>
        <v>#DIV/0!</v>
      </c>
      <c r="H179" s="26" t="e">
        <f t="shared" si="51"/>
        <v>#DIV/0!</v>
      </c>
      <c r="I179" s="26" t="e">
        <f t="shared" si="51"/>
        <v>#DIV/0!</v>
      </c>
      <c r="J179" s="26" t="e">
        <f t="shared" si="51"/>
        <v>#DIV/0!</v>
      </c>
      <c r="K179" s="26" t="e">
        <f t="shared" si="51"/>
        <v>#DIV/0!</v>
      </c>
      <c r="L179" s="26" t="e">
        <f t="shared" si="51"/>
        <v>#DIV/0!</v>
      </c>
      <c r="M179" s="26" t="e">
        <f t="shared" si="51"/>
        <v>#DIV/0!</v>
      </c>
      <c r="N179" s="26" t="e">
        <f t="shared" si="51"/>
        <v>#DIV/0!</v>
      </c>
      <c r="O179" s="26" t="e">
        <f t="shared" si="51"/>
        <v>#DIV/0!</v>
      </c>
      <c r="P179" s="26" t="e">
        <f t="shared" si="51"/>
        <v>#DIV/0!</v>
      </c>
      <c r="Q179" s="26" t="e">
        <f t="shared" si="51"/>
        <v>#DIV/0!</v>
      </c>
      <c r="R179" s="26" t="e">
        <f t="shared" si="51"/>
        <v>#DIV/0!</v>
      </c>
      <c r="S179" s="26" t="e">
        <f t="shared" si="51"/>
        <v>#DIV/0!</v>
      </c>
      <c r="T179" s="26" t="e">
        <f t="shared" si="51"/>
        <v>#DIV/0!</v>
      </c>
      <c r="U179" s="26" t="e">
        <f t="shared" si="51"/>
        <v>#DIV/0!</v>
      </c>
      <c r="V179" s="26" t="e">
        <f t="shared" si="51"/>
        <v>#DIV/0!</v>
      </c>
      <c r="W179" s="26" t="e">
        <f t="shared" si="51"/>
        <v>#DIV/0!</v>
      </c>
    </row>
    <row r="180" spans="2:23" x14ac:dyDescent="0.25">
      <c r="B180" s="204"/>
      <c r="C180" s="20">
        <f>$C$83</f>
        <v>1900</v>
      </c>
      <c r="D180" s="12">
        <f t="shared" si="39"/>
        <v>1.9000000000000001</v>
      </c>
      <c r="E180" s="26" t="e">
        <f t="shared" ref="E180:W180" si="52">(($F$30*E83+$F$32*E108+$F$33*E132)/(E156))*0.001</f>
        <v>#DIV/0!</v>
      </c>
      <c r="F180" s="26" t="e">
        <f t="shared" si="52"/>
        <v>#DIV/0!</v>
      </c>
      <c r="G180" s="26" t="e">
        <f t="shared" si="52"/>
        <v>#DIV/0!</v>
      </c>
      <c r="H180" s="26" t="e">
        <f t="shared" si="52"/>
        <v>#DIV/0!</v>
      </c>
      <c r="I180" s="26" t="e">
        <f t="shared" si="52"/>
        <v>#DIV/0!</v>
      </c>
      <c r="J180" s="26" t="e">
        <f t="shared" si="52"/>
        <v>#DIV/0!</v>
      </c>
      <c r="K180" s="26" t="e">
        <f t="shared" si="52"/>
        <v>#DIV/0!</v>
      </c>
      <c r="L180" s="26" t="e">
        <f t="shared" si="52"/>
        <v>#DIV/0!</v>
      </c>
      <c r="M180" s="26" t="e">
        <f t="shared" si="52"/>
        <v>#DIV/0!</v>
      </c>
      <c r="N180" s="26" t="e">
        <f t="shared" si="52"/>
        <v>#DIV/0!</v>
      </c>
      <c r="O180" s="26" t="e">
        <f t="shared" si="52"/>
        <v>#DIV/0!</v>
      </c>
      <c r="P180" s="26" t="e">
        <f t="shared" si="52"/>
        <v>#DIV/0!</v>
      </c>
      <c r="Q180" s="26" t="e">
        <f t="shared" si="52"/>
        <v>#DIV/0!</v>
      </c>
      <c r="R180" s="26" t="e">
        <f t="shared" si="52"/>
        <v>#DIV/0!</v>
      </c>
      <c r="S180" s="26" t="e">
        <f t="shared" si="52"/>
        <v>#DIV/0!</v>
      </c>
      <c r="T180" s="26" t="e">
        <f t="shared" si="52"/>
        <v>#DIV/0!</v>
      </c>
      <c r="U180" s="26" t="e">
        <f t="shared" si="52"/>
        <v>#DIV/0!</v>
      </c>
      <c r="V180" s="26" t="e">
        <f t="shared" si="52"/>
        <v>#DIV/0!</v>
      </c>
      <c r="W180" s="26" t="e">
        <f t="shared" si="52"/>
        <v>#DIV/0!</v>
      </c>
    </row>
    <row r="181" spans="2:23" ht="15.75" thickBot="1" x14ac:dyDescent="0.3">
      <c r="B181" s="205"/>
      <c r="C181" s="21">
        <f>$C$84</f>
        <v>2000</v>
      </c>
      <c r="D181" s="13">
        <f t="shared" si="39"/>
        <v>2</v>
      </c>
      <c r="E181" s="26" t="e">
        <f t="shared" ref="E181:W181" si="53">(($F$30*E84+$F$32*E109+$F$33*E133)/(E157))*0.001</f>
        <v>#DIV/0!</v>
      </c>
      <c r="F181" s="26" t="e">
        <f t="shared" si="53"/>
        <v>#DIV/0!</v>
      </c>
      <c r="G181" s="26" t="e">
        <f t="shared" si="53"/>
        <v>#DIV/0!</v>
      </c>
      <c r="H181" s="26" t="e">
        <f t="shared" si="53"/>
        <v>#DIV/0!</v>
      </c>
      <c r="I181" s="26" t="e">
        <f t="shared" si="53"/>
        <v>#DIV/0!</v>
      </c>
      <c r="J181" s="26" t="e">
        <f t="shared" si="53"/>
        <v>#DIV/0!</v>
      </c>
      <c r="K181" s="26" t="e">
        <f t="shared" si="53"/>
        <v>#DIV/0!</v>
      </c>
      <c r="L181" s="26" t="e">
        <f t="shared" si="53"/>
        <v>#DIV/0!</v>
      </c>
      <c r="M181" s="26" t="e">
        <f t="shared" si="53"/>
        <v>#DIV/0!</v>
      </c>
      <c r="N181" s="26" t="e">
        <f t="shared" si="53"/>
        <v>#DIV/0!</v>
      </c>
      <c r="O181" s="26" t="e">
        <f t="shared" si="53"/>
        <v>#DIV/0!</v>
      </c>
      <c r="P181" s="26" t="e">
        <f t="shared" si="53"/>
        <v>#DIV/0!</v>
      </c>
      <c r="Q181" s="26" t="e">
        <f t="shared" si="53"/>
        <v>#DIV/0!</v>
      </c>
      <c r="R181" s="26" t="e">
        <f t="shared" si="53"/>
        <v>#DIV/0!</v>
      </c>
      <c r="S181" s="26" t="e">
        <f t="shared" si="53"/>
        <v>#DIV/0!</v>
      </c>
      <c r="T181" s="26" t="e">
        <f t="shared" si="53"/>
        <v>#DIV/0!</v>
      </c>
      <c r="U181" s="26" t="e">
        <f t="shared" si="53"/>
        <v>#DIV/0!</v>
      </c>
      <c r="V181" s="26" t="e">
        <f t="shared" si="53"/>
        <v>#DIV/0!</v>
      </c>
      <c r="W181" s="26" t="e">
        <f t="shared" si="53"/>
        <v>#DIV/0!</v>
      </c>
    </row>
    <row r="184" spans="2:23" x14ac:dyDescent="0.25">
      <c r="B184" s="206" t="s">
        <v>152</v>
      </c>
      <c r="C184" s="206"/>
      <c r="D184" s="206"/>
      <c r="E184" s="206"/>
      <c r="F184" s="206"/>
      <c r="G184" s="206"/>
      <c r="H184" s="206"/>
      <c r="I184" s="206"/>
      <c r="J184" s="206"/>
      <c r="K184" s="206"/>
      <c r="L184" s="206"/>
      <c r="M184" s="206"/>
      <c r="N184" s="206"/>
      <c r="O184" s="206"/>
      <c r="P184" s="206"/>
      <c r="Q184" s="206"/>
      <c r="R184" s="206"/>
      <c r="S184" s="206"/>
      <c r="T184" s="206"/>
      <c r="U184" s="206"/>
      <c r="V184" s="206"/>
    </row>
    <row r="185" spans="2:23" ht="15.75" thickBot="1" x14ac:dyDescent="0.3">
      <c r="B185" s="207"/>
      <c r="C185" s="207"/>
      <c r="D185" s="207"/>
      <c r="E185" s="207"/>
      <c r="F185" s="207"/>
      <c r="G185" s="207"/>
      <c r="H185" s="207"/>
      <c r="I185" s="207"/>
      <c r="J185" s="207"/>
      <c r="K185" s="207"/>
      <c r="L185" s="207"/>
      <c r="M185" s="207"/>
      <c r="N185" s="207"/>
      <c r="O185" s="207"/>
      <c r="P185" s="207"/>
      <c r="Q185" s="207"/>
      <c r="R185" s="207"/>
      <c r="S185" s="207"/>
      <c r="T185" s="207"/>
      <c r="U185" s="207"/>
      <c r="V185" s="207"/>
    </row>
    <row r="187" spans="2:23" ht="15.75" thickBot="1" x14ac:dyDescent="0.3"/>
    <row r="188" spans="2:23" ht="18.75" x14ac:dyDescent="0.3">
      <c r="B188" s="208"/>
      <c r="C188" s="209"/>
      <c r="D188" s="210"/>
      <c r="E188" s="217" t="s">
        <v>54</v>
      </c>
      <c r="F188" s="218"/>
      <c r="G188" s="218"/>
      <c r="H188" s="218"/>
      <c r="I188" s="218"/>
      <c r="J188" s="218"/>
      <c r="K188" s="218"/>
      <c r="L188" s="218"/>
      <c r="M188" s="218"/>
      <c r="N188" s="218"/>
      <c r="O188" s="218"/>
      <c r="P188" s="218"/>
      <c r="Q188" s="218"/>
      <c r="R188" s="218"/>
      <c r="S188" s="218"/>
      <c r="T188" s="218"/>
      <c r="U188" s="218"/>
      <c r="V188" s="218"/>
      <c r="W188" s="219"/>
    </row>
    <row r="189" spans="2:23" x14ac:dyDescent="0.25">
      <c r="B189" s="211"/>
      <c r="C189" s="212"/>
      <c r="D189" s="213"/>
      <c r="E189" s="17">
        <f>$E$68</f>
        <v>600</v>
      </c>
      <c r="F189" s="18">
        <f>$F$68</f>
        <v>700</v>
      </c>
      <c r="G189" s="18">
        <f>$G$68</f>
        <v>800</v>
      </c>
      <c r="H189" s="18">
        <f>$H$68</f>
        <v>900</v>
      </c>
      <c r="I189" s="18">
        <f>$I$68</f>
        <v>1000</v>
      </c>
      <c r="J189" s="18">
        <f>$J$68</f>
        <v>1100</v>
      </c>
      <c r="K189" s="18">
        <f>$K$68</f>
        <v>1200</v>
      </c>
      <c r="L189" s="18">
        <f>$L$68</f>
        <v>1300</v>
      </c>
      <c r="M189" s="18">
        <f>$M$68</f>
        <v>1400</v>
      </c>
      <c r="N189" s="18">
        <f>$N$68</f>
        <v>1500</v>
      </c>
      <c r="O189" s="18">
        <f>$O$68</f>
        <v>1600</v>
      </c>
      <c r="P189" s="18">
        <f>$P$68</f>
        <v>1700</v>
      </c>
      <c r="Q189" s="18">
        <f>$Q$68</f>
        <v>1800</v>
      </c>
      <c r="R189" s="18">
        <f>$R$68</f>
        <v>1900</v>
      </c>
      <c r="S189" s="18">
        <f>$S$68</f>
        <v>2000</v>
      </c>
      <c r="T189" s="18">
        <f>$T$68</f>
        <v>2100</v>
      </c>
      <c r="U189" s="18">
        <f>$U$68</f>
        <v>2200</v>
      </c>
      <c r="V189" s="18">
        <f>$V$68</f>
        <v>2300</v>
      </c>
      <c r="W189" s="22">
        <f>$W$68</f>
        <v>2400</v>
      </c>
    </row>
    <row r="190" spans="2:23" ht="15.75" thickBot="1" x14ac:dyDescent="0.3">
      <c r="B190" s="214"/>
      <c r="C190" s="215"/>
      <c r="D190" s="216"/>
      <c r="E190" s="14">
        <f t="shared" ref="E190:V190" si="54">E189*0.001</f>
        <v>0.6</v>
      </c>
      <c r="F190" s="15">
        <f t="shared" si="54"/>
        <v>0.70000000000000007</v>
      </c>
      <c r="G190" s="15">
        <f t="shared" si="54"/>
        <v>0.8</v>
      </c>
      <c r="H190" s="15">
        <f t="shared" si="54"/>
        <v>0.9</v>
      </c>
      <c r="I190" s="15">
        <f t="shared" si="54"/>
        <v>1</v>
      </c>
      <c r="J190" s="15">
        <f t="shared" si="54"/>
        <v>1.1000000000000001</v>
      </c>
      <c r="K190" s="15">
        <f t="shared" si="54"/>
        <v>1.2</v>
      </c>
      <c r="L190" s="15">
        <f t="shared" si="54"/>
        <v>1.3</v>
      </c>
      <c r="M190" s="15">
        <f t="shared" si="54"/>
        <v>1.4000000000000001</v>
      </c>
      <c r="N190" s="15">
        <f t="shared" si="54"/>
        <v>1.5</v>
      </c>
      <c r="O190" s="15">
        <f t="shared" si="54"/>
        <v>1.6</v>
      </c>
      <c r="P190" s="15">
        <f t="shared" si="54"/>
        <v>1.7</v>
      </c>
      <c r="Q190" s="15">
        <f t="shared" si="54"/>
        <v>1.8</v>
      </c>
      <c r="R190" s="15">
        <f t="shared" si="54"/>
        <v>1.9000000000000001</v>
      </c>
      <c r="S190" s="15">
        <f t="shared" si="54"/>
        <v>2</v>
      </c>
      <c r="T190" s="15">
        <f t="shared" si="54"/>
        <v>2.1</v>
      </c>
      <c r="U190" s="15">
        <f t="shared" si="54"/>
        <v>2.2000000000000002</v>
      </c>
      <c r="V190" s="15">
        <f t="shared" si="54"/>
        <v>2.3000000000000003</v>
      </c>
      <c r="W190" s="16">
        <f t="shared" ref="W190" si="55">W189*0.001</f>
        <v>2.4</v>
      </c>
    </row>
    <row r="191" spans="2:23" x14ac:dyDescent="0.25">
      <c r="B191" s="203" t="s">
        <v>55</v>
      </c>
      <c r="C191" s="19">
        <f>$C$70</f>
        <v>600</v>
      </c>
      <c r="D191" s="11">
        <f>C191*0.001</f>
        <v>0.6</v>
      </c>
      <c r="E191" s="27" t="e">
        <f>(E167+$M$28)*E143</f>
        <v>#DIV/0!</v>
      </c>
      <c r="F191" s="27" t="e">
        <f t="shared" ref="F191:W191" si="56">(F167+$M$28)*F143</f>
        <v>#DIV/0!</v>
      </c>
      <c r="G191" s="27" t="e">
        <f t="shared" si="56"/>
        <v>#DIV/0!</v>
      </c>
      <c r="H191" s="27" t="e">
        <f t="shared" si="56"/>
        <v>#DIV/0!</v>
      </c>
      <c r="I191" s="27" t="e">
        <f t="shared" si="56"/>
        <v>#DIV/0!</v>
      </c>
      <c r="J191" s="27" t="e">
        <f t="shared" si="56"/>
        <v>#DIV/0!</v>
      </c>
      <c r="K191" s="27" t="e">
        <f t="shared" si="56"/>
        <v>#DIV/0!</v>
      </c>
      <c r="L191" s="27" t="e">
        <f t="shared" si="56"/>
        <v>#DIV/0!</v>
      </c>
      <c r="M191" s="27" t="e">
        <f t="shared" si="56"/>
        <v>#DIV/0!</v>
      </c>
      <c r="N191" s="27" t="e">
        <f t="shared" si="56"/>
        <v>#DIV/0!</v>
      </c>
      <c r="O191" s="27" t="e">
        <f t="shared" si="56"/>
        <v>#DIV/0!</v>
      </c>
      <c r="P191" s="27" t="e">
        <f t="shared" si="56"/>
        <v>#DIV/0!</v>
      </c>
      <c r="Q191" s="27" t="e">
        <f t="shared" si="56"/>
        <v>#DIV/0!</v>
      </c>
      <c r="R191" s="27" t="e">
        <f t="shared" si="56"/>
        <v>#DIV/0!</v>
      </c>
      <c r="S191" s="27" t="e">
        <f t="shared" si="56"/>
        <v>#DIV/0!</v>
      </c>
      <c r="T191" s="27" t="e">
        <f t="shared" si="56"/>
        <v>#DIV/0!</v>
      </c>
      <c r="U191" s="27" t="e">
        <f t="shared" si="56"/>
        <v>#DIV/0!</v>
      </c>
      <c r="V191" s="27" t="e">
        <f t="shared" si="56"/>
        <v>#DIV/0!</v>
      </c>
      <c r="W191" s="27" t="e">
        <f t="shared" si="56"/>
        <v>#DIV/0!</v>
      </c>
    </row>
    <row r="192" spans="2:23" x14ac:dyDescent="0.25">
      <c r="B192" s="204"/>
      <c r="C192" s="20">
        <f>$C$71</f>
        <v>700</v>
      </c>
      <c r="D192" s="12">
        <f t="shared" ref="D192:D205" si="57">C192*0.001</f>
        <v>0.70000000000000007</v>
      </c>
      <c r="E192" s="27" t="e">
        <f t="shared" ref="E192:W192" si="58">(E168+$M$28)*E144</f>
        <v>#DIV/0!</v>
      </c>
      <c r="F192" s="27" t="e">
        <f t="shared" si="58"/>
        <v>#DIV/0!</v>
      </c>
      <c r="G192" s="27" t="e">
        <f t="shared" si="58"/>
        <v>#DIV/0!</v>
      </c>
      <c r="H192" s="27" t="e">
        <f t="shared" si="58"/>
        <v>#DIV/0!</v>
      </c>
      <c r="I192" s="27" t="e">
        <f t="shared" si="58"/>
        <v>#DIV/0!</v>
      </c>
      <c r="J192" s="27" t="e">
        <f t="shared" si="58"/>
        <v>#DIV/0!</v>
      </c>
      <c r="K192" s="27" t="e">
        <f t="shared" si="58"/>
        <v>#DIV/0!</v>
      </c>
      <c r="L192" s="27" t="e">
        <f t="shared" si="58"/>
        <v>#DIV/0!</v>
      </c>
      <c r="M192" s="27" t="e">
        <f t="shared" si="58"/>
        <v>#DIV/0!</v>
      </c>
      <c r="N192" s="27" t="e">
        <f t="shared" si="58"/>
        <v>#DIV/0!</v>
      </c>
      <c r="O192" s="27" t="e">
        <f t="shared" si="58"/>
        <v>#DIV/0!</v>
      </c>
      <c r="P192" s="27" t="e">
        <f t="shared" si="58"/>
        <v>#DIV/0!</v>
      </c>
      <c r="Q192" s="27" t="e">
        <f t="shared" si="58"/>
        <v>#DIV/0!</v>
      </c>
      <c r="R192" s="27" t="e">
        <f t="shared" si="58"/>
        <v>#DIV/0!</v>
      </c>
      <c r="S192" s="27" t="e">
        <f t="shared" si="58"/>
        <v>#DIV/0!</v>
      </c>
      <c r="T192" s="27" t="e">
        <f t="shared" si="58"/>
        <v>#DIV/0!</v>
      </c>
      <c r="U192" s="27" t="e">
        <f t="shared" si="58"/>
        <v>#DIV/0!</v>
      </c>
      <c r="V192" s="27" t="e">
        <f t="shared" si="58"/>
        <v>#DIV/0!</v>
      </c>
      <c r="W192" s="27" t="e">
        <f t="shared" si="58"/>
        <v>#DIV/0!</v>
      </c>
    </row>
    <row r="193" spans="2:29" x14ac:dyDescent="0.25">
      <c r="B193" s="204"/>
      <c r="C193" s="20">
        <f>$C$72</f>
        <v>800</v>
      </c>
      <c r="D193" s="12">
        <f t="shared" si="57"/>
        <v>0.8</v>
      </c>
      <c r="E193" s="27" t="e">
        <f t="shared" ref="E193:W193" si="59">(E169+$M$28)*E145</f>
        <v>#DIV/0!</v>
      </c>
      <c r="F193" s="27" t="e">
        <f t="shared" si="59"/>
        <v>#DIV/0!</v>
      </c>
      <c r="G193" s="27" t="e">
        <f t="shared" si="59"/>
        <v>#DIV/0!</v>
      </c>
      <c r="H193" s="27" t="e">
        <f t="shared" si="59"/>
        <v>#DIV/0!</v>
      </c>
      <c r="I193" s="27" t="e">
        <f t="shared" si="59"/>
        <v>#DIV/0!</v>
      </c>
      <c r="J193" s="27" t="e">
        <f t="shared" si="59"/>
        <v>#DIV/0!</v>
      </c>
      <c r="K193" s="27" t="e">
        <f t="shared" si="59"/>
        <v>#DIV/0!</v>
      </c>
      <c r="L193" s="27" t="e">
        <f t="shared" si="59"/>
        <v>#DIV/0!</v>
      </c>
      <c r="M193" s="27" t="e">
        <f t="shared" si="59"/>
        <v>#DIV/0!</v>
      </c>
      <c r="N193" s="27" t="e">
        <f t="shared" si="59"/>
        <v>#DIV/0!</v>
      </c>
      <c r="O193" s="27" t="e">
        <f t="shared" si="59"/>
        <v>#DIV/0!</v>
      </c>
      <c r="P193" s="27" t="e">
        <f t="shared" si="59"/>
        <v>#DIV/0!</v>
      </c>
      <c r="Q193" s="27" t="e">
        <f t="shared" si="59"/>
        <v>#DIV/0!</v>
      </c>
      <c r="R193" s="27" t="e">
        <f t="shared" si="59"/>
        <v>#DIV/0!</v>
      </c>
      <c r="S193" s="27" t="e">
        <f t="shared" si="59"/>
        <v>#DIV/0!</v>
      </c>
      <c r="T193" s="27" t="e">
        <f t="shared" si="59"/>
        <v>#DIV/0!</v>
      </c>
      <c r="U193" s="27" t="e">
        <f t="shared" si="59"/>
        <v>#DIV/0!</v>
      </c>
      <c r="V193" s="27" t="e">
        <f t="shared" si="59"/>
        <v>#DIV/0!</v>
      </c>
      <c r="W193" s="27" t="e">
        <f t="shared" si="59"/>
        <v>#DIV/0!</v>
      </c>
    </row>
    <row r="194" spans="2:29" x14ac:dyDescent="0.25">
      <c r="B194" s="204"/>
      <c r="C194" s="20">
        <f>$C$73</f>
        <v>900</v>
      </c>
      <c r="D194" s="12">
        <f t="shared" si="57"/>
        <v>0.9</v>
      </c>
      <c r="E194" s="27" t="e">
        <f t="shared" ref="E194:W194" si="60">(E170+$M$28)*E146</f>
        <v>#DIV/0!</v>
      </c>
      <c r="F194" s="27" t="e">
        <f t="shared" si="60"/>
        <v>#DIV/0!</v>
      </c>
      <c r="G194" s="27" t="e">
        <f t="shared" si="60"/>
        <v>#DIV/0!</v>
      </c>
      <c r="H194" s="27" t="e">
        <f t="shared" si="60"/>
        <v>#DIV/0!</v>
      </c>
      <c r="I194" s="27" t="e">
        <f t="shared" si="60"/>
        <v>#DIV/0!</v>
      </c>
      <c r="J194" s="27" t="e">
        <f t="shared" si="60"/>
        <v>#DIV/0!</v>
      </c>
      <c r="K194" s="27" t="e">
        <f t="shared" si="60"/>
        <v>#DIV/0!</v>
      </c>
      <c r="L194" s="27" t="e">
        <f t="shared" si="60"/>
        <v>#DIV/0!</v>
      </c>
      <c r="M194" s="27" t="e">
        <f t="shared" si="60"/>
        <v>#DIV/0!</v>
      </c>
      <c r="N194" s="27" t="e">
        <f t="shared" si="60"/>
        <v>#DIV/0!</v>
      </c>
      <c r="O194" s="27" t="e">
        <f t="shared" si="60"/>
        <v>#DIV/0!</v>
      </c>
      <c r="P194" s="27" t="e">
        <f t="shared" si="60"/>
        <v>#DIV/0!</v>
      </c>
      <c r="Q194" s="27" t="e">
        <f t="shared" si="60"/>
        <v>#DIV/0!</v>
      </c>
      <c r="R194" s="27" t="e">
        <f t="shared" si="60"/>
        <v>#DIV/0!</v>
      </c>
      <c r="S194" s="27" t="e">
        <f t="shared" si="60"/>
        <v>#DIV/0!</v>
      </c>
      <c r="T194" s="27" t="e">
        <f t="shared" si="60"/>
        <v>#DIV/0!</v>
      </c>
      <c r="U194" s="27" t="e">
        <f t="shared" si="60"/>
        <v>#DIV/0!</v>
      </c>
      <c r="V194" s="27" t="e">
        <f t="shared" si="60"/>
        <v>#DIV/0!</v>
      </c>
      <c r="W194" s="27" t="e">
        <f t="shared" si="60"/>
        <v>#DIV/0!</v>
      </c>
    </row>
    <row r="195" spans="2:29" x14ac:dyDescent="0.25">
      <c r="B195" s="204"/>
      <c r="C195" s="20">
        <f>$C$74</f>
        <v>1000</v>
      </c>
      <c r="D195" s="12">
        <f t="shared" si="57"/>
        <v>1</v>
      </c>
      <c r="E195" s="27" t="e">
        <f t="shared" ref="E195:W195" si="61">(E171+$M$28)*E147</f>
        <v>#DIV/0!</v>
      </c>
      <c r="F195" s="27" t="e">
        <f t="shared" si="61"/>
        <v>#DIV/0!</v>
      </c>
      <c r="G195" s="27" t="e">
        <f t="shared" si="61"/>
        <v>#DIV/0!</v>
      </c>
      <c r="H195" s="27" t="e">
        <f t="shared" si="61"/>
        <v>#DIV/0!</v>
      </c>
      <c r="I195" s="27" t="e">
        <f t="shared" si="61"/>
        <v>#DIV/0!</v>
      </c>
      <c r="J195" s="27" t="e">
        <f t="shared" si="61"/>
        <v>#DIV/0!</v>
      </c>
      <c r="K195" s="27" t="e">
        <f t="shared" si="61"/>
        <v>#DIV/0!</v>
      </c>
      <c r="L195" s="27" t="e">
        <f t="shared" si="61"/>
        <v>#DIV/0!</v>
      </c>
      <c r="M195" s="27" t="e">
        <f t="shared" si="61"/>
        <v>#DIV/0!</v>
      </c>
      <c r="N195" s="27" t="e">
        <f t="shared" si="61"/>
        <v>#DIV/0!</v>
      </c>
      <c r="O195" s="27" t="e">
        <f t="shared" si="61"/>
        <v>#DIV/0!</v>
      </c>
      <c r="P195" s="27" t="e">
        <f t="shared" si="61"/>
        <v>#DIV/0!</v>
      </c>
      <c r="Q195" s="27" t="e">
        <f t="shared" si="61"/>
        <v>#DIV/0!</v>
      </c>
      <c r="R195" s="27" t="e">
        <f t="shared" si="61"/>
        <v>#DIV/0!</v>
      </c>
      <c r="S195" s="27" t="e">
        <f t="shared" si="61"/>
        <v>#DIV/0!</v>
      </c>
      <c r="T195" s="27" t="e">
        <f t="shared" si="61"/>
        <v>#DIV/0!</v>
      </c>
      <c r="U195" s="27" t="e">
        <f t="shared" si="61"/>
        <v>#DIV/0!</v>
      </c>
      <c r="V195" s="27" t="e">
        <f t="shared" si="61"/>
        <v>#DIV/0!</v>
      </c>
      <c r="W195" s="27" t="e">
        <f t="shared" si="61"/>
        <v>#DIV/0!</v>
      </c>
    </row>
    <row r="196" spans="2:29" x14ac:dyDescent="0.25">
      <c r="B196" s="204"/>
      <c r="C196" s="20">
        <f>$C$75</f>
        <v>1100</v>
      </c>
      <c r="D196" s="12">
        <f t="shared" si="57"/>
        <v>1.1000000000000001</v>
      </c>
      <c r="E196" s="27" t="e">
        <f t="shared" ref="E196:W196" si="62">(E172+$M$28)*E148</f>
        <v>#DIV/0!</v>
      </c>
      <c r="F196" s="27" t="e">
        <f t="shared" si="62"/>
        <v>#DIV/0!</v>
      </c>
      <c r="G196" s="27" t="e">
        <f t="shared" si="62"/>
        <v>#DIV/0!</v>
      </c>
      <c r="H196" s="27" t="e">
        <f t="shared" si="62"/>
        <v>#DIV/0!</v>
      </c>
      <c r="I196" s="27" t="e">
        <f t="shared" si="62"/>
        <v>#DIV/0!</v>
      </c>
      <c r="J196" s="27" t="e">
        <f t="shared" si="62"/>
        <v>#DIV/0!</v>
      </c>
      <c r="K196" s="27" t="e">
        <f t="shared" si="62"/>
        <v>#DIV/0!</v>
      </c>
      <c r="L196" s="27" t="e">
        <f t="shared" si="62"/>
        <v>#DIV/0!</v>
      </c>
      <c r="M196" s="27" t="e">
        <f t="shared" si="62"/>
        <v>#DIV/0!</v>
      </c>
      <c r="N196" s="27" t="e">
        <f t="shared" si="62"/>
        <v>#DIV/0!</v>
      </c>
      <c r="O196" s="27" t="e">
        <f t="shared" si="62"/>
        <v>#DIV/0!</v>
      </c>
      <c r="P196" s="27" t="e">
        <f t="shared" si="62"/>
        <v>#DIV/0!</v>
      </c>
      <c r="Q196" s="27" t="e">
        <f t="shared" si="62"/>
        <v>#DIV/0!</v>
      </c>
      <c r="R196" s="27" t="e">
        <f t="shared" si="62"/>
        <v>#DIV/0!</v>
      </c>
      <c r="S196" s="27" t="e">
        <f t="shared" si="62"/>
        <v>#DIV/0!</v>
      </c>
      <c r="T196" s="27" t="e">
        <f t="shared" si="62"/>
        <v>#DIV/0!</v>
      </c>
      <c r="U196" s="27" t="e">
        <f t="shared" si="62"/>
        <v>#DIV/0!</v>
      </c>
      <c r="V196" s="27" t="e">
        <f t="shared" si="62"/>
        <v>#DIV/0!</v>
      </c>
      <c r="W196" s="27" t="e">
        <f t="shared" si="62"/>
        <v>#DIV/0!</v>
      </c>
      <c r="AC196" s="23"/>
    </row>
    <row r="197" spans="2:29" x14ac:dyDescent="0.25">
      <c r="B197" s="204"/>
      <c r="C197" s="20">
        <f>$C$76</f>
        <v>1200</v>
      </c>
      <c r="D197" s="12">
        <f t="shared" si="57"/>
        <v>1.2</v>
      </c>
      <c r="E197" s="27" t="e">
        <f t="shared" ref="E197:W197" si="63">(E173+$M$28)*E149</f>
        <v>#DIV/0!</v>
      </c>
      <c r="F197" s="27" t="e">
        <f t="shared" si="63"/>
        <v>#DIV/0!</v>
      </c>
      <c r="G197" s="27" t="e">
        <f t="shared" si="63"/>
        <v>#DIV/0!</v>
      </c>
      <c r="H197" s="27" t="e">
        <f t="shared" si="63"/>
        <v>#DIV/0!</v>
      </c>
      <c r="I197" s="27" t="e">
        <f t="shared" si="63"/>
        <v>#DIV/0!</v>
      </c>
      <c r="J197" s="27" t="e">
        <f t="shared" si="63"/>
        <v>#DIV/0!</v>
      </c>
      <c r="K197" s="27" t="e">
        <f t="shared" si="63"/>
        <v>#DIV/0!</v>
      </c>
      <c r="L197" s="27" t="e">
        <f t="shared" si="63"/>
        <v>#DIV/0!</v>
      </c>
      <c r="M197" s="27" t="e">
        <f t="shared" si="63"/>
        <v>#DIV/0!</v>
      </c>
      <c r="N197" s="27" t="e">
        <f t="shared" si="63"/>
        <v>#DIV/0!</v>
      </c>
      <c r="O197" s="27" t="e">
        <f t="shared" si="63"/>
        <v>#DIV/0!</v>
      </c>
      <c r="P197" s="27" t="e">
        <f t="shared" si="63"/>
        <v>#DIV/0!</v>
      </c>
      <c r="Q197" s="27" t="e">
        <f t="shared" si="63"/>
        <v>#DIV/0!</v>
      </c>
      <c r="R197" s="27" t="e">
        <f t="shared" si="63"/>
        <v>#DIV/0!</v>
      </c>
      <c r="S197" s="27" t="e">
        <f t="shared" si="63"/>
        <v>#DIV/0!</v>
      </c>
      <c r="T197" s="27" t="e">
        <f t="shared" si="63"/>
        <v>#DIV/0!</v>
      </c>
      <c r="U197" s="27" t="e">
        <f t="shared" si="63"/>
        <v>#DIV/0!</v>
      </c>
      <c r="V197" s="27" t="e">
        <f t="shared" si="63"/>
        <v>#DIV/0!</v>
      </c>
      <c r="W197" s="27" t="e">
        <f t="shared" si="63"/>
        <v>#DIV/0!</v>
      </c>
    </row>
    <row r="198" spans="2:29" x14ac:dyDescent="0.25">
      <c r="B198" s="204"/>
      <c r="C198" s="20">
        <f>$C$77</f>
        <v>1300</v>
      </c>
      <c r="D198" s="12">
        <f t="shared" si="57"/>
        <v>1.3</v>
      </c>
      <c r="E198" s="27" t="e">
        <f t="shared" ref="E198:W198" si="64">(E174+$M$28)*E150</f>
        <v>#DIV/0!</v>
      </c>
      <c r="F198" s="27" t="e">
        <f t="shared" si="64"/>
        <v>#DIV/0!</v>
      </c>
      <c r="G198" s="27" t="e">
        <f t="shared" si="64"/>
        <v>#DIV/0!</v>
      </c>
      <c r="H198" s="27" t="e">
        <f t="shared" si="64"/>
        <v>#DIV/0!</v>
      </c>
      <c r="I198" s="27" t="e">
        <f t="shared" si="64"/>
        <v>#DIV/0!</v>
      </c>
      <c r="J198" s="27" t="e">
        <f t="shared" si="64"/>
        <v>#DIV/0!</v>
      </c>
      <c r="K198" s="27" t="e">
        <f t="shared" si="64"/>
        <v>#DIV/0!</v>
      </c>
      <c r="L198" s="27" t="e">
        <f t="shared" si="64"/>
        <v>#DIV/0!</v>
      </c>
      <c r="M198" s="27" t="e">
        <f t="shared" si="64"/>
        <v>#DIV/0!</v>
      </c>
      <c r="N198" s="27" t="e">
        <f t="shared" si="64"/>
        <v>#DIV/0!</v>
      </c>
      <c r="O198" s="27" t="e">
        <f t="shared" si="64"/>
        <v>#DIV/0!</v>
      </c>
      <c r="P198" s="27" t="e">
        <f t="shared" si="64"/>
        <v>#DIV/0!</v>
      </c>
      <c r="Q198" s="27" t="e">
        <f t="shared" si="64"/>
        <v>#DIV/0!</v>
      </c>
      <c r="R198" s="27" t="e">
        <f t="shared" si="64"/>
        <v>#DIV/0!</v>
      </c>
      <c r="S198" s="27" t="e">
        <f t="shared" si="64"/>
        <v>#DIV/0!</v>
      </c>
      <c r="T198" s="27" t="e">
        <f t="shared" si="64"/>
        <v>#DIV/0!</v>
      </c>
      <c r="U198" s="27" t="e">
        <f t="shared" si="64"/>
        <v>#DIV/0!</v>
      </c>
      <c r="V198" s="27" t="e">
        <f t="shared" si="64"/>
        <v>#DIV/0!</v>
      </c>
      <c r="W198" s="27" t="e">
        <f t="shared" si="64"/>
        <v>#DIV/0!</v>
      </c>
    </row>
    <row r="199" spans="2:29" x14ac:dyDescent="0.25">
      <c r="B199" s="204"/>
      <c r="C199" s="20">
        <f>$C$78</f>
        <v>1400</v>
      </c>
      <c r="D199" s="12">
        <f t="shared" si="57"/>
        <v>1.4000000000000001</v>
      </c>
      <c r="E199" s="27" t="e">
        <f t="shared" ref="E199:W199" si="65">(E175+$M$28)*E151</f>
        <v>#DIV/0!</v>
      </c>
      <c r="F199" s="27" t="e">
        <f t="shared" si="65"/>
        <v>#DIV/0!</v>
      </c>
      <c r="G199" s="27" t="e">
        <f t="shared" si="65"/>
        <v>#DIV/0!</v>
      </c>
      <c r="H199" s="27" t="e">
        <f t="shared" si="65"/>
        <v>#DIV/0!</v>
      </c>
      <c r="I199" s="27" t="e">
        <f t="shared" si="65"/>
        <v>#DIV/0!</v>
      </c>
      <c r="J199" s="27" t="e">
        <f t="shared" si="65"/>
        <v>#DIV/0!</v>
      </c>
      <c r="K199" s="27" t="e">
        <f t="shared" si="65"/>
        <v>#DIV/0!</v>
      </c>
      <c r="L199" s="27" t="e">
        <f t="shared" si="65"/>
        <v>#DIV/0!</v>
      </c>
      <c r="M199" s="27" t="e">
        <f t="shared" si="65"/>
        <v>#DIV/0!</v>
      </c>
      <c r="N199" s="27" t="e">
        <f t="shared" si="65"/>
        <v>#DIV/0!</v>
      </c>
      <c r="O199" s="27" t="e">
        <f t="shared" si="65"/>
        <v>#DIV/0!</v>
      </c>
      <c r="P199" s="27" t="e">
        <f t="shared" si="65"/>
        <v>#DIV/0!</v>
      </c>
      <c r="Q199" s="27" t="e">
        <f t="shared" si="65"/>
        <v>#DIV/0!</v>
      </c>
      <c r="R199" s="27" t="e">
        <f t="shared" si="65"/>
        <v>#DIV/0!</v>
      </c>
      <c r="S199" s="27" t="e">
        <f t="shared" si="65"/>
        <v>#DIV/0!</v>
      </c>
      <c r="T199" s="27" t="e">
        <f t="shared" si="65"/>
        <v>#DIV/0!</v>
      </c>
      <c r="U199" s="27" t="e">
        <f t="shared" si="65"/>
        <v>#DIV/0!</v>
      </c>
      <c r="V199" s="27" t="e">
        <f t="shared" si="65"/>
        <v>#DIV/0!</v>
      </c>
      <c r="W199" s="27" t="e">
        <f t="shared" si="65"/>
        <v>#DIV/0!</v>
      </c>
    </row>
    <row r="200" spans="2:29" x14ac:dyDescent="0.25">
      <c r="B200" s="204"/>
      <c r="C200" s="20">
        <f>$C$79</f>
        <v>1500</v>
      </c>
      <c r="D200" s="12">
        <f t="shared" si="57"/>
        <v>1.5</v>
      </c>
      <c r="E200" s="27" t="e">
        <f t="shared" ref="E200:W200" si="66">(E176+$M$28)*E152</f>
        <v>#DIV/0!</v>
      </c>
      <c r="F200" s="27" t="e">
        <f t="shared" si="66"/>
        <v>#DIV/0!</v>
      </c>
      <c r="G200" s="27" t="e">
        <f t="shared" si="66"/>
        <v>#DIV/0!</v>
      </c>
      <c r="H200" s="27" t="e">
        <f t="shared" si="66"/>
        <v>#DIV/0!</v>
      </c>
      <c r="I200" s="27" t="e">
        <f t="shared" si="66"/>
        <v>#DIV/0!</v>
      </c>
      <c r="J200" s="27" t="e">
        <f t="shared" si="66"/>
        <v>#DIV/0!</v>
      </c>
      <c r="K200" s="27" t="e">
        <f t="shared" si="66"/>
        <v>#DIV/0!</v>
      </c>
      <c r="L200" s="27" t="e">
        <f t="shared" si="66"/>
        <v>#DIV/0!</v>
      </c>
      <c r="M200" s="27" t="e">
        <f t="shared" si="66"/>
        <v>#DIV/0!</v>
      </c>
      <c r="N200" s="27" t="e">
        <f t="shared" si="66"/>
        <v>#DIV/0!</v>
      </c>
      <c r="O200" s="27" t="e">
        <f t="shared" si="66"/>
        <v>#DIV/0!</v>
      </c>
      <c r="P200" s="27" t="e">
        <f t="shared" si="66"/>
        <v>#DIV/0!</v>
      </c>
      <c r="Q200" s="27" t="e">
        <f t="shared" si="66"/>
        <v>#DIV/0!</v>
      </c>
      <c r="R200" s="27" t="e">
        <f t="shared" si="66"/>
        <v>#DIV/0!</v>
      </c>
      <c r="S200" s="27" t="e">
        <f t="shared" si="66"/>
        <v>#DIV/0!</v>
      </c>
      <c r="T200" s="27" t="e">
        <f t="shared" si="66"/>
        <v>#DIV/0!</v>
      </c>
      <c r="U200" s="27" t="e">
        <f t="shared" si="66"/>
        <v>#DIV/0!</v>
      </c>
      <c r="V200" s="27" t="e">
        <f t="shared" si="66"/>
        <v>#DIV/0!</v>
      </c>
      <c r="W200" s="27" t="e">
        <f t="shared" si="66"/>
        <v>#DIV/0!</v>
      </c>
      <c r="AC200" s="39"/>
    </row>
    <row r="201" spans="2:29" x14ac:dyDescent="0.25">
      <c r="B201" s="204"/>
      <c r="C201" s="20">
        <f>$C$80</f>
        <v>1600</v>
      </c>
      <c r="D201" s="12">
        <f t="shared" si="57"/>
        <v>1.6</v>
      </c>
      <c r="E201" s="27" t="e">
        <f t="shared" ref="E201:W201" si="67">(E177+$M$28)*E153</f>
        <v>#DIV/0!</v>
      </c>
      <c r="F201" s="27" t="e">
        <f t="shared" si="67"/>
        <v>#DIV/0!</v>
      </c>
      <c r="G201" s="27" t="e">
        <f t="shared" si="67"/>
        <v>#DIV/0!</v>
      </c>
      <c r="H201" s="27" t="e">
        <f t="shared" si="67"/>
        <v>#DIV/0!</v>
      </c>
      <c r="I201" s="27" t="e">
        <f t="shared" si="67"/>
        <v>#DIV/0!</v>
      </c>
      <c r="J201" s="27" t="e">
        <f t="shared" si="67"/>
        <v>#DIV/0!</v>
      </c>
      <c r="K201" s="27" t="e">
        <f t="shared" si="67"/>
        <v>#DIV/0!</v>
      </c>
      <c r="L201" s="27" t="e">
        <f t="shared" si="67"/>
        <v>#DIV/0!</v>
      </c>
      <c r="M201" s="27" t="e">
        <f t="shared" si="67"/>
        <v>#DIV/0!</v>
      </c>
      <c r="N201" s="27" t="e">
        <f t="shared" si="67"/>
        <v>#DIV/0!</v>
      </c>
      <c r="O201" s="27" t="e">
        <f t="shared" si="67"/>
        <v>#DIV/0!</v>
      </c>
      <c r="P201" s="27" t="e">
        <f t="shared" si="67"/>
        <v>#DIV/0!</v>
      </c>
      <c r="Q201" s="27" t="e">
        <f t="shared" si="67"/>
        <v>#DIV/0!</v>
      </c>
      <c r="R201" s="27" t="e">
        <f t="shared" si="67"/>
        <v>#DIV/0!</v>
      </c>
      <c r="S201" s="27" t="e">
        <f t="shared" si="67"/>
        <v>#DIV/0!</v>
      </c>
      <c r="T201" s="27" t="e">
        <f t="shared" si="67"/>
        <v>#DIV/0!</v>
      </c>
      <c r="U201" s="27" t="e">
        <f t="shared" si="67"/>
        <v>#DIV/0!</v>
      </c>
      <c r="V201" s="27" t="e">
        <f t="shared" si="67"/>
        <v>#DIV/0!</v>
      </c>
      <c r="W201" s="27" t="e">
        <f t="shared" si="67"/>
        <v>#DIV/0!</v>
      </c>
    </row>
    <row r="202" spans="2:29" x14ac:dyDescent="0.25">
      <c r="B202" s="204"/>
      <c r="C202" s="20">
        <f>$C$81</f>
        <v>1700</v>
      </c>
      <c r="D202" s="12">
        <f t="shared" si="57"/>
        <v>1.7</v>
      </c>
      <c r="E202" s="27" t="e">
        <f t="shared" ref="E202:W202" si="68">(E178+$M$28)*E154</f>
        <v>#DIV/0!</v>
      </c>
      <c r="F202" s="27" t="e">
        <f t="shared" si="68"/>
        <v>#DIV/0!</v>
      </c>
      <c r="G202" s="27" t="e">
        <f t="shared" si="68"/>
        <v>#DIV/0!</v>
      </c>
      <c r="H202" s="27" t="e">
        <f t="shared" si="68"/>
        <v>#DIV/0!</v>
      </c>
      <c r="I202" s="27" t="e">
        <f t="shared" si="68"/>
        <v>#DIV/0!</v>
      </c>
      <c r="J202" s="27" t="e">
        <f t="shared" si="68"/>
        <v>#DIV/0!</v>
      </c>
      <c r="K202" s="27" t="e">
        <f t="shared" si="68"/>
        <v>#DIV/0!</v>
      </c>
      <c r="L202" s="27" t="e">
        <f t="shared" si="68"/>
        <v>#DIV/0!</v>
      </c>
      <c r="M202" s="27" t="e">
        <f t="shared" si="68"/>
        <v>#DIV/0!</v>
      </c>
      <c r="N202" s="27" t="e">
        <f t="shared" si="68"/>
        <v>#DIV/0!</v>
      </c>
      <c r="O202" s="27" t="e">
        <f t="shared" si="68"/>
        <v>#DIV/0!</v>
      </c>
      <c r="P202" s="27" t="e">
        <f t="shared" si="68"/>
        <v>#DIV/0!</v>
      </c>
      <c r="Q202" s="27" t="e">
        <f t="shared" si="68"/>
        <v>#DIV/0!</v>
      </c>
      <c r="R202" s="27" t="e">
        <f t="shared" si="68"/>
        <v>#DIV/0!</v>
      </c>
      <c r="S202" s="27" t="e">
        <f t="shared" si="68"/>
        <v>#DIV/0!</v>
      </c>
      <c r="T202" s="27" t="e">
        <f t="shared" si="68"/>
        <v>#DIV/0!</v>
      </c>
      <c r="U202" s="27" t="e">
        <f t="shared" si="68"/>
        <v>#DIV/0!</v>
      </c>
      <c r="V202" s="27" t="e">
        <f t="shared" si="68"/>
        <v>#DIV/0!</v>
      </c>
      <c r="W202" s="27" t="e">
        <f t="shared" si="68"/>
        <v>#DIV/0!</v>
      </c>
    </row>
    <row r="203" spans="2:29" x14ac:dyDescent="0.25">
      <c r="B203" s="204"/>
      <c r="C203" s="20">
        <f>$C$82</f>
        <v>1800</v>
      </c>
      <c r="D203" s="12">
        <f t="shared" si="57"/>
        <v>1.8</v>
      </c>
      <c r="E203" s="27" t="e">
        <f t="shared" ref="E203:W203" si="69">(E179+$M$28)*E155</f>
        <v>#DIV/0!</v>
      </c>
      <c r="F203" s="27" t="e">
        <f t="shared" si="69"/>
        <v>#DIV/0!</v>
      </c>
      <c r="G203" s="27" t="e">
        <f t="shared" si="69"/>
        <v>#DIV/0!</v>
      </c>
      <c r="H203" s="27" t="e">
        <f t="shared" si="69"/>
        <v>#DIV/0!</v>
      </c>
      <c r="I203" s="27" t="e">
        <f t="shared" si="69"/>
        <v>#DIV/0!</v>
      </c>
      <c r="J203" s="27" t="e">
        <f t="shared" si="69"/>
        <v>#DIV/0!</v>
      </c>
      <c r="K203" s="27" t="e">
        <f t="shared" si="69"/>
        <v>#DIV/0!</v>
      </c>
      <c r="L203" s="27" t="e">
        <f t="shared" si="69"/>
        <v>#DIV/0!</v>
      </c>
      <c r="M203" s="27" t="e">
        <f t="shared" si="69"/>
        <v>#DIV/0!</v>
      </c>
      <c r="N203" s="27" t="e">
        <f t="shared" si="69"/>
        <v>#DIV/0!</v>
      </c>
      <c r="O203" s="27" t="e">
        <f t="shared" si="69"/>
        <v>#DIV/0!</v>
      </c>
      <c r="P203" s="27" t="e">
        <f t="shared" si="69"/>
        <v>#DIV/0!</v>
      </c>
      <c r="Q203" s="27" t="e">
        <f t="shared" si="69"/>
        <v>#DIV/0!</v>
      </c>
      <c r="R203" s="27" t="e">
        <f t="shared" si="69"/>
        <v>#DIV/0!</v>
      </c>
      <c r="S203" s="27" t="e">
        <f t="shared" si="69"/>
        <v>#DIV/0!</v>
      </c>
      <c r="T203" s="27" t="e">
        <f t="shared" si="69"/>
        <v>#DIV/0!</v>
      </c>
      <c r="U203" s="27" t="e">
        <f t="shared" si="69"/>
        <v>#DIV/0!</v>
      </c>
      <c r="V203" s="27" t="e">
        <f t="shared" si="69"/>
        <v>#DIV/0!</v>
      </c>
      <c r="W203" s="27" t="e">
        <f t="shared" si="69"/>
        <v>#DIV/0!</v>
      </c>
    </row>
    <row r="204" spans="2:29" x14ac:dyDescent="0.25">
      <c r="B204" s="204"/>
      <c r="C204" s="20">
        <f>$C$83</f>
        <v>1900</v>
      </c>
      <c r="D204" s="12">
        <f t="shared" si="57"/>
        <v>1.9000000000000001</v>
      </c>
      <c r="E204" s="27" t="e">
        <f t="shared" ref="E204:W204" si="70">(E180+$M$28)*E156</f>
        <v>#DIV/0!</v>
      </c>
      <c r="F204" s="27" t="e">
        <f t="shared" si="70"/>
        <v>#DIV/0!</v>
      </c>
      <c r="G204" s="27" t="e">
        <f t="shared" si="70"/>
        <v>#DIV/0!</v>
      </c>
      <c r="H204" s="27" t="e">
        <f t="shared" si="70"/>
        <v>#DIV/0!</v>
      </c>
      <c r="I204" s="27" t="e">
        <f t="shared" si="70"/>
        <v>#DIV/0!</v>
      </c>
      <c r="J204" s="27" t="e">
        <f t="shared" si="70"/>
        <v>#DIV/0!</v>
      </c>
      <c r="K204" s="27" t="e">
        <f t="shared" si="70"/>
        <v>#DIV/0!</v>
      </c>
      <c r="L204" s="27" t="e">
        <f t="shared" si="70"/>
        <v>#DIV/0!</v>
      </c>
      <c r="M204" s="27" t="e">
        <f t="shared" si="70"/>
        <v>#DIV/0!</v>
      </c>
      <c r="N204" s="27" t="e">
        <f t="shared" si="70"/>
        <v>#DIV/0!</v>
      </c>
      <c r="O204" s="27" t="e">
        <f t="shared" si="70"/>
        <v>#DIV/0!</v>
      </c>
      <c r="P204" s="27" t="e">
        <f t="shared" si="70"/>
        <v>#DIV/0!</v>
      </c>
      <c r="Q204" s="27" t="e">
        <f t="shared" si="70"/>
        <v>#DIV/0!</v>
      </c>
      <c r="R204" s="27" t="e">
        <f t="shared" si="70"/>
        <v>#DIV/0!</v>
      </c>
      <c r="S204" s="27" t="e">
        <f t="shared" si="70"/>
        <v>#DIV/0!</v>
      </c>
      <c r="T204" s="27" t="e">
        <f t="shared" si="70"/>
        <v>#DIV/0!</v>
      </c>
      <c r="U204" s="27" t="e">
        <f t="shared" si="70"/>
        <v>#DIV/0!</v>
      </c>
      <c r="V204" s="27" t="e">
        <f t="shared" si="70"/>
        <v>#DIV/0!</v>
      </c>
      <c r="W204" s="27" t="e">
        <f t="shared" si="70"/>
        <v>#DIV/0!</v>
      </c>
    </row>
    <row r="205" spans="2:29" ht="15.75" thickBot="1" x14ac:dyDescent="0.3">
      <c r="B205" s="205"/>
      <c r="C205" s="21">
        <f>$C$84</f>
        <v>2000</v>
      </c>
      <c r="D205" s="13">
        <f t="shared" si="57"/>
        <v>2</v>
      </c>
      <c r="E205" s="27" t="e">
        <f t="shared" ref="E205:W205" si="71">(E181+$M$28)*E157</f>
        <v>#DIV/0!</v>
      </c>
      <c r="F205" s="27" t="e">
        <f t="shared" si="71"/>
        <v>#DIV/0!</v>
      </c>
      <c r="G205" s="27" t="e">
        <f t="shared" si="71"/>
        <v>#DIV/0!</v>
      </c>
      <c r="H205" s="27" t="e">
        <f t="shared" si="71"/>
        <v>#DIV/0!</v>
      </c>
      <c r="I205" s="27" t="e">
        <f t="shared" si="71"/>
        <v>#DIV/0!</v>
      </c>
      <c r="J205" s="27" t="e">
        <f t="shared" si="71"/>
        <v>#DIV/0!</v>
      </c>
      <c r="K205" s="27" t="e">
        <f t="shared" si="71"/>
        <v>#DIV/0!</v>
      </c>
      <c r="L205" s="27" t="e">
        <f t="shared" si="71"/>
        <v>#DIV/0!</v>
      </c>
      <c r="M205" s="27" t="e">
        <f t="shared" si="71"/>
        <v>#DIV/0!</v>
      </c>
      <c r="N205" s="27" t="e">
        <f t="shared" si="71"/>
        <v>#DIV/0!</v>
      </c>
      <c r="O205" s="27" t="e">
        <f t="shared" si="71"/>
        <v>#DIV/0!</v>
      </c>
      <c r="P205" s="27" t="e">
        <f t="shared" si="71"/>
        <v>#DIV/0!</v>
      </c>
      <c r="Q205" s="27" t="e">
        <f t="shared" si="71"/>
        <v>#DIV/0!</v>
      </c>
      <c r="R205" s="27" t="e">
        <f t="shared" si="71"/>
        <v>#DIV/0!</v>
      </c>
      <c r="S205" s="27" t="e">
        <f t="shared" si="71"/>
        <v>#DIV/0!</v>
      </c>
      <c r="T205" s="27" t="e">
        <f t="shared" si="71"/>
        <v>#DIV/0!</v>
      </c>
      <c r="U205" s="27" t="e">
        <f t="shared" si="71"/>
        <v>#DIV/0!</v>
      </c>
      <c r="V205" s="27" t="e">
        <f t="shared" si="71"/>
        <v>#DIV/0!</v>
      </c>
      <c r="W205" s="27" t="e">
        <f t="shared" si="71"/>
        <v>#DIV/0!</v>
      </c>
    </row>
    <row r="209" spans="2:47" x14ac:dyDescent="0.25">
      <c r="B209" s="206" t="s">
        <v>155</v>
      </c>
      <c r="C209" s="206"/>
      <c r="D209" s="206"/>
      <c r="E209" s="206"/>
      <c r="F209" s="206"/>
      <c r="G209" s="206"/>
      <c r="H209" s="206"/>
      <c r="I209" s="206"/>
      <c r="J209" s="206"/>
      <c r="K209" s="206"/>
      <c r="L209" s="206"/>
      <c r="M209" s="206"/>
      <c r="N209" s="206"/>
      <c r="O209" s="206"/>
      <c r="P209" s="206"/>
      <c r="Q209" s="206"/>
      <c r="R209" s="206"/>
      <c r="S209" s="206"/>
      <c r="T209" s="206"/>
      <c r="U209" s="206"/>
      <c r="V209" s="206"/>
    </row>
    <row r="210" spans="2:47" ht="15.75" thickBot="1" x14ac:dyDescent="0.3">
      <c r="B210" s="207"/>
      <c r="C210" s="207"/>
      <c r="D210" s="207"/>
      <c r="E210" s="207"/>
      <c r="F210" s="207"/>
      <c r="G210" s="207"/>
      <c r="H210" s="207"/>
      <c r="I210" s="207"/>
      <c r="J210" s="207"/>
      <c r="K210" s="207"/>
      <c r="L210" s="207"/>
      <c r="M210" s="207"/>
      <c r="N210" s="207"/>
      <c r="O210" s="207"/>
      <c r="P210" s="207"/>
      <c r="Q210" s="207"/>
      <c r="R210" s="207"/>
      <c r="S210" s="207"/>
      <c r="T210" s="207"/>
      <c r="U210" s="207"/>
      <c r="V210" s="207"/>
    </row>
    <row r="211" spans="2:47" ht="15.75" thickBot="1" x14ac:dyDescent="0.3"/>
    <row r="212" spans="2:47" ht="18.75" x14ac:dyDescent="0.3">
      <c r="B212" s="208"/>
      <c r="C212" s="209"/>
      <c r="D212" s="210"/>
      <c r="E212" s="217" t="s">
        <v>54</v>
      </c>
      <c r="F212" s="218"/>
      <c r="G212" s="218"/>
      <c r="H212" s="218"/>
      <c r="I212" s="218"/>
      <c r="J212" s="218"/>
      <c r="K212" s="218"/>
      <c r="L212" s="218"/>
      <c r="M212" s="218"/>
      <c r="N212" s="218"/>
      <c r="O212" s="218"/>
      <c r="P212" s="218"/>
      <c r="Q212" s="218"/>
      <c r="R212" s="218"/>
      <c r="S212" s="218"/>
      <c r="T212" s="218"/>
      <c r="U212" s="218"/>
      <c r="V212" s="218"/>
      <c r="W212" s="219"/>
      <c r="Z212" s="208"/>
      <c r="AA212" s="209"/>
      <c r="AB212" s="210"/>
      <c r="AC212" s="217" t="s">
        <v>54</v>
      </c>
      <c r="AD212" s="218"/>
      <c r="AE212" s="218"/>
      <c r="AF212" s="218"/>
      <c r="AG212" s="218"/>
      <c r="AH212" s="218"/>
      <c r="AI212" s="218"/>
      <c r="AJ212" s="218"/>
      <c r="AK212" s="218"/>
      <c r="AL212" s="218"/>
      <c r="AM212" s="218"/>
      <c r="AN212" s="218"/>
      <c r="AO212" s="218"/>
      <c r="AP212" s="218"/>
      <c r="AQ212" s="218"/>
      <c r="AR212" s="218"/>
      <c r="AS212" s="218"/>
      <c r="AT212" s="218"/>
      <c r="AU212" s="219"/>
    </row>
    <row r="213" spans="2:47" x14ac:dyDescent="0.25">
      <c r="B213" s="211"/>
      <c r="C213" s="212"/>
      <c r="D213" s="213"/>
      <c r="E213" s="17">
        <f>$E$68</f>
        <v>600</v>
      </c>
      <c r="F213" s="18">
        <f>$F$68</f>
        <v>700</v>
      </c>
      <c r="G213" s="18">
        <f>$G$68</f>
        <v>800</v>
      </c>
      <c r="H213" s="18">
        <f>$H$68</f>
        <v>900</v>
      </c>
      <c r="I213" s="18">
        <f>$I$68</f>
        <v>1000</v>
      </c>
      <c r="J213" s="18">
        <f>$J$68</f>
        <v>1100</v>
      </c>
      <c r="K213" s="18">
        <f>$K$68</f>
        <v>1200</v>
      </c>
      <c r="L213" s="18">
        <f>$L$68</f>
        <v>1300</v>
      </c>
      <c r="M213" s="18">
        <f>$M$68</f>
        <v>1400</v>
      </c>
      <c r="N213" s="18">
        <f>$N$68</f>
        <v>1500</v>
      </c>
      <c r="O213" s="18">
        <f>$O$68</f>
        <v>1600</v>
      </c>
      <c r="P213" s="18">
        <f>$P$68</f>
        <v>1700</v>
      </c>
      <c r="Q213" s="18">
        <f>$Q$68</f>
        <v>1800</v>
      </c>
      <c r="R213" s="18">
        <f>$R$68</f>
        <v>1900</v>
      </c>
      <c r="S213" s="18">
        <f>$S$68</f>
        <v>2000</v>
      </c>
      <c r="T213" s="18">
        <f>$T$68</f>
        <v>2100</v>
      </c>
      <c r="U213" s="18">
        <f>$U$68</f>
        <v>2200</v>
      </c>
      <c r="V213" s="18">
        <f>$V$68</f>
        <v>2300</v>
      </c>
      <c r="W213" s="22">
        <f>$W$68</f>
        <v>2400</v>
      </c>
      <c r="Z213" s="211"/>
      <c r="AA213" s="212"/>
      <c r="AB213" s="213"/>
      <c r="AC213" s="17">
        <f>$E$68</f>
        <v>600</v>
      </c>
      <c r="AD213" s="18">
        <f>$F$68</f>
        <v>700</v>
      </c>
      <c r="AE213" s="18">
        <f>$G$68</f>
        <v>800</v>
      </c>
      <c r="AF213" s="18">
        <f>$H$68</f>
        <v>900</v>
      </c>
      <c r="AG213" s="18">
        <f>$I$68</f>
        <v>1000</v>
      </c>
      <c r="AH213" s="18">
        <f>$J$68</f>
        <v>1100</v>
      </c>
      <c r="AI213" s="18">
        <f>$K$68</f>
        <v>1200</v>
      </c>
      <c r="AJ213" s="18">
        <f>$L$68</f>
        <v>1300</v>
      </c>
      <c r="AK213" s="18">
        <f>$M$68</f>
        <v>1400</v>
      </c>
      <c r="AL213" s="18">
        <f>$N$68</f>
        <v>1500</v>
      </c>
      <c r="AM213" s="18">
        <f>$O$68</f>
        <v>1600</v>
      </c>
      <c r="AN213" s="18">
        <f>$P$68</f>
        <v>1700</v>
      </c>
      <c r="AO213" s="18">
        <f>$Q$68</f>
        <v>1800</v>
      </c>
      <c r="AP213" s="18">
        <f>$R$68</f>
        <v>1900</v>
      </c>
      <c r="AQ213" s="18">
        <f>$S$68</f>
        <v>2000</v>
      </c>
      <c r="AR213" s="18">
        <f>$T$68</f>
        <v>2100</v>
      </c>
      <c r="AS213" s="18">
        <f>$U$68</f>
        <v>2200</v>
      </c>
      <c r="AT213" s="18">
        <f>$V$68</f>
        <v>2300</v>
      </c>
      <c r="AU213" s="22">
        <f>$W$68</f>
        <v>2400</v>
      </c>
    </row>
    <row r="214" spans="2:47" ht="15.75" thickBot="1" x14ac:dyDescent="0.3">
      <c r="B214" s="214"/>
      <c r="C214" s="215"/>
      <c r="D214" s="216"/>
      <c r="E214" s="32">
        <f t="shared" ref="E214:V214" si="72">E213*0.001</f>
        <v>0.6</v>
      </c>
      <c r="F214" s="33">
        <f t="shared" si="72"/>
        <v>0.70000000000000007</v>
      </c>
      <c r="G214" s="33">
        <f t="shared" si="72"/>
        <v>0.8</v>
      </c>
      <c r="H214" s="33">
        <f t="shared" si="72"/>
        <v>0.9</v>
      </c>
      <c r="I214" s="33">
        <f t="shared" si="72"/>
        <v>1</v>
      </c>
      <c r="J214" s="33">
        <f t="shared" si="72"/>
        <v>1.1000000000000001</v>
      </c>
      <c r="K214" s="33">
        <f t="shared" si="72"/>
        <v>1.2</v>
      </c>
      <c r="L214" s="33">
        <f t="shared" si="72"/>
        <v>1.3</v>
      </c>
      <c r="M214" s="33">
        <f t="shared" si="72"/>
        <v>1.4000000000000001</v>
      </c>
      <c r="N214" s="33">
        <f t="shared" si="72"/>
        <v>1.5</v>
      </c>
      <c r="O214" s="33">
        <f t="shared" si="72"/>
        <v>1.6</v>
      </c>
      <c r="P214" s="33">
        <f t="shared" si="72"/>
        <v>1.7</v>
      </c>
      <c r="Q214" s="33">
        <f t="shared" si="72"/>
        <v>1.8</v>
      </c>
      <c r="R214" s="33">
        <f t="shared" si="72"/>
        <v>1.9000000000000001</v>
      </c>
      <c r="S214" s="33">
        <f t="shared" si="72"/>
        <v>2</v>
      </c>
      <c r="T214" s="33">
        <f t="shared" si="72"/>
        <v>2.1</v>
      </c>
      <c r="U214" s="33">
        <f t="shared" si="72"/>
        <v>2.2000000000000002</v>
      </c>
      <c r="V214" s="33">
        <f t="shared" si="72"/>
        <v>2.3000000000000003</v>
      </c>
      <c r="W214" s="34">
        <f t="shared" ref="W214" si="73">W213*0.001</f>
        <v>2.4</v>
      </c>
      <c r="Z214" s="214"/>
      <c r="AA214" s="215"/>
      <c r="AB214" s="216"/>
      <c r="AC214" s="32">
        <f t="shared" ref="AC214:AU214" si="74">AC213*0.001</f>
        <v>0.6</v>
      </c>
      <c r="AD214" s="33">
        <f t="shared" si="74"/>
        <v>0.70000000000000007</v>
      </c>
      <c r="AE214" s="33">
        <f t="shared" si="74"/>
        <v>0.8</v>
      </c>
      <c r="AF214" s="33">
        <f t="shared" si="74"/>
        <v>0.9</v>
      </c>
      <c r="AG214" s="33">
        <f t="shared" si="74"/>
        <v>1</v>
      </c>
      <c r="AH214" s="33">
        <f t="shared" si="74"/>
        <v>1.1000000000000001</v>
      </c>
      <c r="AI214" s="33">
        <f t="shared" si="74"/>
        <v>1.2</v>
      </c>
      <c r="AJ214" s="33">
        <f t="shared" si="74"/>
        <v>1.3</v>
      </c>
      <c r="AK214" s="33">
        <f t="shared" si="74"/>
        <v>1.4000000000000001</v>
      </c>
      <c r="AL214" s="33">
        <f t="shared" si="74"/>
        <v>1.5</v>
      </c>
      <c r="AM214" s="33">
        <f t="shared" si="74"/>
        <v>1.6</v>
      </c>
      <c r="AN214" s="33">
        <f t="shared" si="74"/>
        <v>1.7</v>
      </c>
      <c r="AO214" s="33">
        <f t="shared" si="74"/>
        <v>1.8</v>
      </c>
      <c r="AP214" s="33">
        <f t="shared" si="74"/>
        <v>1.9000000000000001</v>
      </c>
      <c r="AQ214" s="33">
        <f t="shared" si="74"/>
        <v>2</v>
      </c>
      <c r="AR214" s="33">
        <f t="shared" si="74"/>
        <v>2.1</v>
      </c>
      <c r="AS214" s="33">
        <f t="shared" si="74"/>
        <v>2.2000000000000002</v>
      </c>
      <c r="AT214" s="33">
        <f t="shared" si="74"/>
        <v>2.3000000000000003</v>
      </c>
      <c r="AU214" s="34">
        <f t="shared" si="74"/>
        <v>2.4</v>
      </c>
    </row>
    <row r="215" spans="2:47" ht="15" customHeight="1" x14ac:dyDescent="0.25">
      <c r="B215" s="203" t="s">
        <v>55</v>
      </c>
      <c r="C215" s="19">
        <f>$C$70</f>
        <v>600</v>
      </c>
      <c r="D215" s="35">
        <f>C215*0.001</f>
        <v>0.6</v>
      </c>
      <c r="E215" s="31" t="e">
        <f>E191/($D215/2)</f>
        <v>#DIV/0!</v>
      </c>
      <c r="F215" s="31" t="e">
        <f t="shared" ref="F215:W215" si="75">F191/($D215/2)</f>
        <v>#DIV/0!</v>
      </c>
      <c r="G215" s="31" t="e">
        <f t="shared" si="75"/>
        <v>#DIV/0!</v>
      </c>
      <c r="H215" s="31" t="e">
        <f t="shared" si="75"/>
        <v>#DIV/0!</v>
      </c>
      <c r="I215" s="31" t="e">
        <f t="shared" si="75"/>
        <v>#DIV/0!</v>
      </c>
      <c r="J215" s="31" t="e">
        <f t="shared" si="75"/>
        <v>#DIV/0!</v>
      </c>
      <c r="K215" s="31" t="e">
        <f t="shared" si="75"/>
        <v>#DIV/0!</v>
      </c>
      <c r="L215" s="31" t="e">
        <f t="shared" si="75"/>
        <v>#DIV/0!</v>
      </c>
      <c r="M215" s="31" t="e">
        <f t="shared" si="75"/>
        <v>#DIV/0!</v>
      </c>
      <c r="N215" s="31" t="e">
        <f t="shared" si="75"/>
        <v>#DIV/0!</v>
      </c>
      <c r="O215" s="31" t="e">
        <f t="shared" si="75"/>
        <v>#DIV/0!</v>
      </c>
      <c r="P215" s="31" t="e">
        <f t="shared" si="75"/>
        <v>#DIV/0!</v>
      </c>
      <c r="Q215" s="31" t="e">
        <f t="shared" si="75"/>
        <v>#DIV/0!</v>
      </c>
      <c r="R215" s="31" t="e">
        <f t="shared" si="75"/>
        <v>#DIV/0!</v>
      </c>
      <c r="S215" s="31" t="e">
        <f t="shared" si="75"/>
        <v>#DIV/0!</v>
      </c>
      <c r="T215" s="31" t="e">
        <f t="shared" si="75"/>
        <v>#DIV/0!</v>
      </c>
      <c r="U215" s="31" t="e">
        <f t="shared" si="75"/>
        <v>#DIV/0!</v>
      </c>
      <c r="V215" s="31" t="e">
        <f t="shared" si="75"/>
        <v>#DIV/0!</v>
      </c>
      <c r="W215" s="31" t="e">
        <f t="shared" si="75"/>
        <v>#DIV/0!</v>
      </c>
      <c r="Z215" s="203" t="s">
        <v>55</v>
      </c>
      <c r="AA215" s="19">
        <f>$C$70</f>
        <v>600</v>
      </c>
      <c r="AB215" s="35">
        <f>AA215*0.001</f>
        <v>0.6</v>
      </c>
      <c r="AC215" s="44" t="str">
        <f>IF(Waarschuwingen!$B$35=TRUE,Waarschuwingen!$C$35,IF(E143&gt;1765.8,Waarschuwingen!$C$41,ROUND(E191/($AB215/2),0)))</f>
        <v>N/A</v>
      </c>
      <c r="AD215" s="44" t="str">
        <f>IF(Waarschuwingen!$B$35=TRUE,Waarschuwingen!$C$35,IF(F143&gt;1765.8,Waarschuwingen!$C$41,ROUND(F191/($AB215/2),0)))</f>
        <v>N/A</v>
      </c>
      <c r="AE215" s="44" t="str">
        <f>IF(Waarschuwingen!$B$35=TRUE,Waarschuwingen!$C$35,IF(G143&gt;1765.8,Waarschuwingen!$C$41,ROUND(G191/($AB215/2),0)))</f>
        <v>N/A</v>
      </c>
      <c r="AF215" s="44" t="str">
        <f>IF(Waarschuwingen!$B$35=TRUE,Waarschuwingen!$C$35,IF(H143&gt;1765.8,Waarschuwingen!$C$41,ROUND(H191/($AB215/2),0)))</f>
        <v>N/A</v>
      </c>
      <c r="AG215" s="44" t="str">
        <f>IF(Waarschuwingen!$B$35=TRUE,Waarschuwingen!$C$35,IF(I143&gt;1765.8,Waarschuwingen!$C$41,ROUND(I191/($AB215/2),0)))</f>
        <v>N/A</v>
      </c>
      <c r="AH215" s="44" t="str">
        <f>IF(Waarschuwingen!$B$35=TRUE,Waarschuwingen!$C$35,IF(J143&gt;1765.8,Waarschuwingen!$C$41,ROUND(J191/($AB215/2),0)))</f>
        <v>N/A</v>
      </c>
      <c r="AI215" s="44" t="str">
        <f>IF(Waarschuwingen!$B$35=TRUE,Waarschuwingen!$C$35,IF(K143&gt;1765.8,Waarschuwingen!$C$41,ROUND(K191/($AB215/2),0)))</f>
        <v>N/A</v>
      </c>
      <c r="AJ215" s="44" t="str">
        <f>IF(Waarschuwingen!$B$35=TRUE,Waarschuwingen!$C$35,IF(L143&gt;1765.8,Waarschuwingen!$C$41,ROUND(L191/($AB215/2),0)))</f>
        <v>N/A</v>
      </c>
      <c r="AK215" s="44" t="str">
        <f>IF(Waarschuwingen!$B$35=TRUE,Waarschuwingen!$C$35,IF(M143&gt;1765.8,Waarschuwingen!$C$41,ROUND(M191/($AB215/2),0)))</f>
        <v>N/A</v>
      </c>
      <c r="AL215" s="44" t="str">
        <f>IF(Waarschuwingen!$B$35=TRUE,Waarschuwingen!$C$35,IF(N143&gt;1765.8,Waarschuwingen!$C$41,ROUND(N191/($AB215/2),0)))</f>
        <v>N/A</v>
      </c>
      <c r="AM215" s="44" t="str">
        <f>IF(Waarschuwingen!$B$35=TRUE,Waarschuwingen!$C$35,IF(O143&gt;1765.8,Waarschuwingen!$C$41,ROUND(O191/($AB215/2),0)))</f>
        <v>N/A</v>
      </c>
      <c r="AN215" s="44" t="str">
        <f>IF(Waarschuwingen!$B$35=TRUE,Waarschuwingen!$C$35,IF(P143&gt;1765.8,Waarschuwingen!$C$41,ROUND(P191/($AB215/2),0)))</f>
        <v>N/A</v>
      </c>
      <c r="AO215" s="44" t="str">
        <f>IF(Waarschuwingen!$B$35=TRUE,Waarschuwingen!$C$35,IF(Q143&gt;1765.8,Waarschuwingen!$C$41,ROUND(Q191/($AB215/2),0)))</f>
        <v>N/A</v>
      </c>
      <c r="AP215" s="44" t="str">
        <f>IF(Waarschuwingen!$B$35=TRUE,Waarschuwingen!$C$35,IF(R143&gt;1765.8,Waarschuwingen!$C$41,ROUND(R191/($AB215/2),0)))</f>
        <v>N/A</v>
      </c>
      <c r="AQ215" s="44" t="str">
        <f>IF(Waarschuwingen!$B$35=TRUE,Waarschuwingen!$C$35,IF(S143&gt;1765.8,Waarschuwingen!$C$41,ROUND(S191/($AB215/2),0)))</f>
        <v>N/A</v>
      </c>
      <c r="AR215" s="44" t="str">
        <f>IF(Waarschuwingen!$B$35=TRUE,Waarschuwingen!$C$35,IF(T143&gt;1765.8,Waarschuwingen!$C$41,ROUND(T191/($AB215/2),0)))</f>
        <v>N/A</v>
      </c>
      <c r="AS215" s="44" t="str">
        <f>IF(Waarschuwingen!$B$35=TRUE,Waarschuwingen!$C$35,IF(U143&gt;1765.8,Waarschuwingen!$C$41,ROUND(U191/($AB215/2),0)))</f>
        <v>N/A</v>
      </c>
      <c r="AT215" s="44" t="str">
        <f>IF(Waarschuwingen!$B$35=TRUE,Waarschuwingen!$C$35,IF(V143&gt;1765.8,Waarschuwingen!$C$41,ROUND(V191/($AB215/2),0)))</f>
        <v>N/A</v>
      </c>
      <c r="AU215" s="44" t="str">
        <f>IF(Waarschuwingen!$B$35=TRUE,Waarschuwingen!$C$35,IF(W143&gt;1765.8,Waarschuwingen!$C$41,ROUND(W191/($AB215/2),0)))</f>
        <v>N/A</v>
      </c>
    </row>
    <row r="216" spans="2:47" x14ac:dyDescent="0.25">
      <c r="B216" s="204"/>
      <c r="C216" s="20">
        <f>$C$71</f>
        <v>700</v>
      </c>
      <c r="D216" s="36">
        <f t="shared" ref="D216:D229" si="76">C216*0.001</f>
        <v>0.70000000000000007</v>
      </c>
      <c r="E216" s="31" t="e">
        <f t="shared" ref="E216:W216" si="77">E192/($D216/2)</f>
        <v>#DIV/0!</v>
      </c>
      <c r="F216" s="31" t="e">
        <f t="shared" si="77"/>
        <v>#DIV/0!</v>
      </c>
      <c r="G216" s="31" t="e">
        <f t="shared" si="77"/>
        <v>#DIV/0!</v>
      </c>
      <c r="H216" s="31" t="e">
        <f t="shared" si="77"/>
        <v>#DIV/0!</v>
      </c>
      <c r="I216" s="31" t="e">
        <f t="shared" si="77"/>
        <v>#DIV/0!</v>
      </c>
      <c r="J216" s="31" t="e">
        <f t="shared" si="77"/>
        <v>#DIV/0!</v>
      </c>
      <c r="K216" s="31" t="e">
        <f t="shared" si="77"/>
        <v>#DIV/0!</v>
      </c>
      <c r="L216" s="31" t="e">
        <f t="shared" si="77"/>
        <v>#DIV/0!</v>
      </c>
      <c r="M216" s="31" t="e">
        <f t="shared" si="77"/>
        <v>#DIV/0!</v>
      </c>
      <c r="N216" s="31" t="e">
        <f t="shared" si="77"/>
        <v>#DIV/0!</v>
      </c>
      <c r="O216" s="31" t="e">
        <f t="shared" si="77"/>
        <v>#DIV/0!</v>
      </c>
      <c r="P216" s="31" t="e">
        <f t="shared" si="77"/>
        <v>#DIV/0!</v>
      </c>
      <c r="Q216" s="31" t="e">
        <f t="shared" si="77"/>
        <v>#DIV/0!</v>
      </c>
      <c r="R216" s="31" t="e">
        <f t="shared" si="77"/>
        <v>#DIV/0!</v>
      </c>
      <c r="S216" s="31" t="e">
        <f t="shared" si="77"/>
        <v>#DIV/0!</v>
      </c>
      <c r="T216" s="31" t="e">
        <f t="shared" si="77"/>
        <v>#DIV/0!</v>
      </c>
      <c r="U216" s="31" t="e">
        <f t="shared" si="77"/>
        <v>#DIV/0!</v>
      </c>
      <c r="V216" s="31" t="e">
        <f t="shared" si="77"/>
        <v>#DIV/0!</v>
      </c>
      <c r="W216" s="31" t="e">
        <f t="shared" si="77"/>
        <v>#DIV/0!</v>
      </c>
      <c r="Z216" s="204"/>
      <c r="AA216" s="20">
        <f>$C$71</f>
        <v>700</v>
      </c>
      <c r="AB216" s="36">
        <f t="shared" ref="AB216:AB229" si="78">AA216*0.001</f>
        <v>0.70000000000000007</v>
      </c>
      <c r="AC216" s="44" t="str">
        <f>IF(Waarschuwingen!$B$35=TRUE,Waarschuwingen!$C$35,IF(E144&gt;1765.8,Waarschuwingen!$C$41,ROUND(E192/($AB216/2),0)))</f>
        <v>N/A</v>
      </c>
      <c r="AD216" s="44" t="str">
        <f>IF(Waarschuwingen!$B$35=TRUE,Waarschuwingen!$C$35,IF(F144&gt;1765.8,Waarschuwingen!$C$41,ROUND(F192/($AB216/2),0)))</f>
        <v>N/A</v>
      </c>
      <c r="AE216" s="44" t="str">
        <f>IF(Waarschuwingen!$B$35=TRUE,Waarschuwingen!$C$35,IF(G144&gt;1765.8,Waarschuwingen!$C$41,ROUND(G192/($AB216/2),0)))</f>
        <v>N/A</v>
      </c>
      <c r="AF216" s="44" t="str">
        <f>IF(Waarschuwingen!$B$35=TRUE,Waarschuwingen!$C$35,IF(H144&gt;1765.8,Waarschuwingen!$C$41,ROUND(H192/($AB216/2),0)))</f>
        <v>N/A</v>
      </c>
      <c r="AG216" s="44" t="str">
        <f>IF(Waarschuwingen!$B$35=TRUE,Waarschuwingen!$C$35,IF(I144&gt;1765.8,Waarschuwingen!$C$41,ROUND(I192/($AB216/2),0)))</f>
        <v>N/A</v>
      </c>
      <c r="AH216" s="44" t="str">
        <f>IF(Waarschuwingen!$B$35=TRUE,Waarschuwingen!$C$35,IF(J144&gt;1765.8,Waarschuwingen!$C$41,ROUND(J192/($AB216/2),0)))</f>
        <v>N/A</v>
      </c>
      <c r="AI216" s="44" t="str">
        <f>IF(Waarschuwingen!$B$35=TRUE,Waarschuwingen!$C$35,IF(K144&gt;1765.8,Waarschuwingen!$C$41,ROUND(K192/($AB216/2),0)))</f>
        <v>N/A</v>
      </c>
      <c r="AJ216" s="44" t="str">
        <f>IF(Waarschuwingen!$B$35=TRUE,Waarschuwingen!$C$35,IF(L144&gt;1765.8,Waarschuwingen!$C$41,ROUND(L192/($AB216/2),0)))</f>
        <v>N/A</v>
      </c>
      <c r="AK216" s="44" t="str">
        <f>IF(Waarschuwingen!$B$35=TRUE,Waarschuwingen!$C$35,IF(M144&gt;1765.8,Waarschuwingen!$C$41,ROUND(M192/($AB216/2),0)))</f>
        <v>N/A</v>
      </c>
      <c r="AL216" s="44" t="str">
        <f>IF(Waarschuwingen!$B$35=TRUE,Waarschuwingen!$C$35,IF(N144&gt;1765.8,Waarschuwingen!$C$41,ROUND(N192/($AB216/2),0)))</f>
        <v>N/A</v>
      </c>
      <c r="AM216" s="44" t="str">
        <f>IF(Waarschuwingen!$B$35=TRUE,Waarschuwingen!$C$35,IF(O144&gt;1765.8,Waarschuwingen!$C$41,ROUND(O192/($AB216/2),0)))</f>
        <v>N/A</v>
      </c>
      <c r="AN216" s="44" t="str">
        <f>IF(Waarschuwingen!$B$35=TRUE,Waarschuwingen!$C$35,IF(P144&gt;1765.8,Waarschuwingen!$C$41,ROUND(P192/($AB216/2),0)))</f>
        <v>N/A</v>
      </c>
      <c r="AO216" s="44" t="str">
        <f>IF(Waarschuwingen!$B$35=TRUE,Waarschuwingen!$C$35,IF(Q144&gt;1765.8,Waarschuwingen!$C$41,ROUND(Q192/($AB216/2),0)))</f>
        <v>N/A</v>
      </c>
      <c r="AP216" s="44" t="str">
        <f>IF(Waarschuwingen!$B$35=TRUE,Waarschuwingen!$C$35,IF(R144&gt;1765.8,Waarschuwingen!$C$41,ROUND(R192/($AB216/2),0)))</f>
        <v>N/A</v>
      </c>
      <c r="AQ216" s="44" t="str">
        <f>IF(Waarschuwingen!$B$35=TRUE,Waarschuwingen!$C$35,IF(S144&gt;1765.8,Waarschuwingen!$C$41,ROUND(S192/($AB216/2),0)))</f>
        <v>N/A</v>
      </c>
      <c r="AR216" s="44" t="str">
        <f>IF(Waarschuwingen!$B$35=TRUE,Waarschuwingen!$C$35,IF(T144&gt;1765.8,Waarschuwingen!$C$41,ROUND(T192/($AB216/2),0)))</f>
        <v>N/A</v>
      </c>
      <c r="AS216" s="44" t="str">
        <f>IF(Waarschuwingen!$B$35=TRUE,Waarschuwingen!$C$35,IF(U144&gt;1765.8,Waarschuwingen!$C$41,ROUND(U192/($AB216/2),0)))</f>
        <v>N/A</v>
      </c>
      <c r="AT216" s="44" t="str">
        <f>IF(Waarschuwingen!$B$35=TRUE,Waarschuwingen!$C$35,IF(V144&gt;1765.8,Waarschuwingen!$C$41,ROUND(V192/($AB216/2),0)))</f>
        <v>N/A</v>
      </c>
      <c r="AU216" s="44" t="str">
        <f>IF(Waarschuwingen!$B$35=TRUE,Waarschuwingen!$C$35,IF(W144&gt;1765.8,Waarschuwingen!$C$41,ROUND(W192/($AB216/2),0)))</f>
        <v>N/A</v>
      </c>
    </row>
    <row r="217" spans="2:47" x14ac:dyDescent="0.25">
      <c r="B217" s="204"/>
      <c r="C217" s="20">
        <f>$C$72</f>
        <v>800</v>
      </c>
      <c r="D217" s="36">
        <f t="shared" si="76"/>
        <v>0.8</v>
      </c>
      <c r="E217" s="31" t="e">
        <f t="shared" ref="E217:W217" si="79">E193/($D217/2)</f>
        <v>#DIV/0!</v>
      </c>
      <c r="F217" s="31" t="e">
        <f t="shared" si="79"/>
        <v>#DIV/0!</v>
      </c>
      <c r="G217" s="31" t="e">
        <f t="shared" si="79"/>
        <v>#DIV/0!</v>
      </c>
      <c r="H217" s="31" t="e">
        <f t="shared" si="79"/>
        <v>#DIV/0!</v>
      </c>
      <c r="I217" s="31" t="e">
        <f t="shared" si="79"/>
        <v>#DIV/0!</v>
      </c>
      <c r="J217" s="31" t="e">
        <f t="shared" si="79"/>
        <v>#DIV/0!</v>
      </c>
      <c r="K217" s="31" t="e">
        <f t="shared" si="79"/>
        <v>#DIV/0!</v>
      </c>
      <c r="L217" s="31" t="e">
        <f t="shared" si="79"/>
        <v>#DIV/0!</v>
      </c>
      <c r="M217" s="31" t="e">
        <f t="shared" si="79"/>
        <v>#DIV/0!</v>
      </c>
      <c r="N217" s="31" t="e">
        <f t="shared" si="79"/>
        <v>#DIV/0!</v>
      </c>
      <c r="O217" s="31" t="e">
        <f t="shared" si="79"/>
        <v>#DIV/0!</v>
      </c>
      <c r="P217" s="31" t="e">
        <f t="shared" si="79"/>
        <v>#DIV/0!</v>
      </c>
      <c r="Q217" s="31" t="e">
        <f t="shared" si="79"/>
        <v>#DIV/0!</v>
      </c>
      <c r="R217" s="31" t="e">
        <f t="shared" si="79"/>
        <v>#DIV/0!</v>
      </c>
      <c r="S217" s="31" t="e">
        <f t="shared" si="79"/>
        <v>#DIV/0!</v>
      </c>
      <c r="T217" s="31" t="e">
        <f t="shared" si="79"/>
        <v>#DIV/0!</v>
      </c>
      <c r="U217" s="31" t="e">
        <f t="shared" si="79"/>
        <v>#DIV/0!</v>
      </c>
      <c r="V217" s="31" t="e">
        <f t="shared" si="79"/>
        <v>#DIV/0!</v>
      </c>
      <c r="W217" s="31" t="e">
        <f t="shared" si="79"/>
        <v>#DIV/0!</v>
      </c>
      <c r="Z217" s="204"/>
      <c r="AA217" s="20">
        <f>$C$72</f>
        <v>800</v>
      </c>
      <c r="AB217" s="36">
        <f t="shared" si="78"/>
        <v>0.8</v>
      </c>
      <c r="AC217" s="44" t="str">
        <f>IF(Waarschuwingen!$B$35=TRUE,Waarschuwingen!$C$35,IF(E145&gt;1765.8,Waarschuwingen!$C$41,ROUND(E193/($AB217/2),0)))</f>
        <v>N/A</v>
      </c>
      <c r="AD217" s="44" t="str">
        <f>IF(Waarschuwingen!$B$35=TRUE,Waarschuwingen!$C$35,IF(F145&gt;1765.8,Waarschuwingen!$C$41,ROUND(F193/($AB217/2),0)))</f>
        <v>N/A</v>
      </c>
      <c r="AE217" s="44" t="str">
        <f>IF(Waarschuwingen!$B$35=TRUE,Waarschuwingen!$C$35,IF(G145&gt;1765.8,Waarschuwingen!$C$41,ROUND(G193/($AB217/2),0)))</f>
        <v>N/A</v>
      </c>
      <c r="AF217" s="44" t="str">
        <f>IF(Waarschuwingen!$B$35=TRUE,Waarschuwingen!$C$35,IF(H145&gt;1765.8,Waarschuwingen!$C$41,ROUND(H193/($AB217/2),0)))</f>
        <v>N/A</v>
      </c>
      <c r="AG217" s="44" t="str">
        <f>IF(Waarschuwingen!$B$35=TRUE,Waarschuwingen!$C$35,IF(I145&gt;1765.8,Waarschuwingen!$C$41,ROUND(I193/($AB217/2),0)))</f>
        <v>N/A</v>
      </c>
      <c r="AH217" s="44" t="str">
        <f>IF(Waarschuwingen!$B$35=TRUE,Waarschuwingen!$C$35,IF(J145&gt;1765.8,Waarschuwingen!$C$41,ROUND(J193/($AB217/2),0)))</f>
        <v>N/A</v>
      </c>
      <c r="AI217" s="44" t="str">
        <f>IF(Waarschuwingen!$B$35=TRUE,Waarschuwingen!$C$35,IF(K145&gt;1765.8,Waarschuwingen!$C$41,ROUND(K193/($AB217/2),0)))</f>
        <v>N/A</v>
      </c>
      <c r="AJ217" s="44" t="str">
        <f>IF(Waarschuwingen!$B$35=TRUE,Waarschuwingen!$C$35,IF(L145&gt;1765.8,Waarschuwingen!$C$41,ROUND(L193/($AB217/2),0)))</f>
        <v>N/A</v>
      </c>
      <c r="AK217" s="44" t="str">
        <f>IF(Waarschuwingen!$B$35=TRUE,Waarschuwingen!$C$35,IF(M145&gt;1765.8,Waarschuwingen!$C$41,ROUND(M193/($AB217/2),0)))</f>
        <v>N/A</v>
      </c>
      <c r="AL217" s="44" t="str">
        <f>IF(Waarschuwingen!$B$35=TRUE,Waarschuwingen!$C$35,IF(N145&gt;1765.8,Waarschuwingen!$C$41,ROUND(N193/($AB217/2),0)))</f>
        <v>N/A</v>
      </c>
      <c r="AM217" s="44" t="str">
        <f>IF(Waarschuwingen!$B$35=TRUE,Waarschuwingen!$C$35,IF(O145&gt;1765.8,Waarschuwingen!$C$41,ROUND(O193/($AB217/2),0)))</f>
        <v>N/A</v>
      </c>
      <c r="AN217" s="44" t="str">
        <f>IF(Waarschuwingen!$B$35=TRUE,Waarschuwingen!$C$35,IF(P145&gt;1765.8,Waarschuwingen!$C$41,ROUND(P193/($AB217/2),0)))</f>
        <v>N/A</v>
      </c>
      <c r="AO217" s="44" t="str">
        <f>IF(Waarschuwingen!$B$35=TRUE,Waarschuwingen!$C$35,IF(Q145&gt;1765.8,Waarschuwingen!$C$41,ROUND(Q193/($AB217/2),0)))</f>
        <v>N/A</v>
      </c>
      <c r="AP217" s="44" t="str">
        <f>IF(Waarschuwingen!$B$35=TRUE,Waarschuwingen!$C$35,IF(R145&gt;1765.8,Waarschuwingen!$C$41,ROUND(R193/($AB217/2),0)))</f>
        <v>N/A</v>
      </c>
      <c r="AQ217" s="44" t="str">
        <f>IF(Waarschuwingen!$B$35=TRUE,Waarschuwingen!$C$35,IF(S145&gt;1765.8,Waarschuwingen!$C$41,ROUND(S193/($AB217/2),0)))</f>
        <v>N/A</v>
      </c>
      <c r="AR217" s="44" t="str">
        <f>IF(Waarschuwingen!$B$35=TRUE,Waarschuwingen!$C$35,IF(T145&gt;1765.8,Waarschuwingen!$C$41,ROUND(T193/($AB217/2),0)))</f>
        <v>N/A</v>
      </c>
      <c r="AS217" s="44" t="str">
        <f>IF(Waarschuwingen!$B$35=TRUE,Waarschuwingen!$C$35,IF(U145&gt;1765.8,Waarschuwingen!$C$41,ROUND(U193/($AB217/2),0)))</f>
        <v>N/A</v>
      </c>
      <c r="AT217" s="44" t="str">
        <f>IF(Waarschuwingen!$B$35=TRUE,Waarschuwingen!$C$35,IF(V145&gt;1765.8,Waarschuwingen!$C$41,ROUND(V193/($AB217/2),0)))</f>
        <v>N/A</v>
      </c>
      <c r="AU217" s="44" t="str">
        <f>IF(Waarschuwingen!$B$35=TRUE,Waarschuwingen!$C$35,IF(W145&gt;1765.8,Waarschuwingen!$C$41,ROUND(W193/($AB217/2),0)))</f>
        <v>N/A</v>
      </c>
    </row>
    <row r="218" spans="2:47" x14ac:dyDescent="0.25">
      <c r="B218" s="204"/>
      <c r="C218" s="20">
        <f>$C$73</f>
        <v>900</v>
      </c>
      <c r="D218" s="36">
        <f t="shared" si="76"/>
        <v>0.9</v>
      </c>
      <c r="E218" s="31" t="e">
        <f t="shared" ref="E218:W218" si="80">E194/($D218/2)</f>
        <v>#DIV/0!</v>
      </c>
      <c r="F218" s="31" t="e">
        <f t="shared" si="80"/>
        <v>#DIV/0!</v>
      </c>
      <c r="G218" s="31" t="e">
        <f t="shared" si="80"/>
        <v>#DIV/0!</v>
      </c>
      <c r="H218" s="31" t="e">
        <f t="shared" si="80"/>
        <v>#DIV/0!</v>
      </c>
      <c r="I218" s="31" t="e">
        <f t="shared" si="80"/>
        <v>#DIV/0!</v>
      </c>
      <c r="J218" s="31" t="e">
        <f t="shared" si="80"/>
        <v>#DIV/0!</v>
      </c>
      <c r="K218" s="31" t="e">
        <f t="shared" si="80"/>
        <v>#DIV/0!</v>
      </c>
      <c r="L218" s="31" t="e">
        <f t="shared" si="80"/>
        <v>#DIV/0!</v>
      </c>
      <c r="M218" s="31" t="e">
        <f t="shared" si="80"/>
        <v>#DIV/0!</v>
      </c>
      <c r="N218" s="31" t="e">
        <f t="shared" si="80"/>
        <v>#DIV/0!</v>
      </c>
      <c r="O218" s="31" t="e">
        <f t="shared" si="80"/>
        <v>#DIV/0!</v>
      </c>
      <c r="P218" s="31" t="e">
        <f t="shared" si="80"/>
        <v>#DIV/0!</v>
      </c>
      <c r="Q218" s="31" t="e">
        <f t="shared" si="80"/>
        <v>#DIV/0!</v>
      </c>
      <c r="R218" s="31" t="e">
        <f t="shared" si="80"/>
        <v>#DIV/0!</v>
      </c>
      <c r="S218" s="31" t="e">
        <f t="shared" si="80"/>
        <v>#DIV/0!</v>
      </c>
      <c r="T218" s="31" t="e">
        <f t="shared" si="80"/>
        <v>#DIV/0!</v>
      </c>
      <c r="U218" s="31" t="e">
        <f t="shared" si="80"/>
        <v>#DIV/0!</v>
      </c>
      <c r="V218" s="31" t="e">
        <f t="shared" si="80"/>
        <v>#DIV/0!</v>
      </c>
      <c r="W218" s="31" t="e">
        <f t="shared" si="80"/>
        <v>#DIV/0!</v>
      </c>
      <c r="Z218" s="204"/>
      <c r="AA218" s="20">
        <f>$C$73</f>
        <v>900</v>
      </c>
      <c r="AB218" s="36">
        <f t="shared" si="78"/>
        <v>0.9</v>
      </c>
      <c r="AC218" s="44" t="str">
        <f>IF(Waarschuwingen!$B$35=TRUE,Waarschuwingen!$C$35,IF(E146&gt;1765.8,Waarschuwingen!$C$41,ROUND(E194/($AB218/2),0)))</f>
        <v>N/A</v>
      </c>
      <c r="AD218" s="44" t="str">
        <f>IF(Waarschuwingen!$B$35=TRUE,Waarschuwingen!$C$35,IF(F146&gt;1765.8,Waarschuwingen!$C$41,ROUND(F194/($AB218/2),0)))</f>
        <v>N/A</v>
      </c>
      <c r="AE218" s="44" t="str">
        <f>IF(Waarschuwingen!$B$35=TRUE,Waarschuwingen!$C$35,IF(G146&gt;1765.8,Waarschuwingen!$C$41,ROUND(G194/($AB218/2),0)))</f>
        <v>N/A</v>
      </c>
      <c r="AF218" s="44" t="str">
        <f>IF(Waarschuwingen!$B$35=TRUE,Waarschuwingen!$C$35,IF(H146&gt;1765.8,Waarschuwingen!$C$41,ROUND(H194/($AB218/2),0)))</f>
        <v>N/A</v>
      </c>
      <c r="AG218" s="44" t="str">
        <f>IF(Waarschuwingen!$B$35=TRUE,Waarschuwingen!$C$35,IF(I146&gt;1765.8,Waarschuwingen!$C$41,ROUND(I194/($AB218/2),0)))</f>
        <v>N/A</v>
      </c>
      <c r="AH218" s="44" t="str">
        <f>IF(Waarschuwingen!$B$35=TRUE,Waarschuwingen!$C$35,IF(J146&gt;1765.8,Waarschuwingen!$C$41,ROUND(J194/($AB218/2),0)))</f>
        <v>N/A</v>
      </c>
      <c r="AI218" s="44" t="str">
        <f>IF(Waarschuwingen!$B$35=TRUE,Waarschuwingen!$C$35,IF(K146&gt;1765.8,Waarschuwingen!$C$41,ROUND(K194/($AB218/2),0)))</f>
        <v>N/A</v>
      </c>
      <c r="AJ218" s="44" t="str">
        <f>IF(Waarschuwingen!$B$35=TRUE,Waarschuwingen!$C$35,IF(L146&gt;1765.8,Waarschuwingen!$C$41,ROUND(L194/($AB218/2),0)))</f>
        <v>N/A</v>
      </c>
      <c r="AK218" s="44" t="str">
        <f>IF(Waarschuwingen!$B$35=TRUE,Waarschuwingen!$C$35,IF(M146&gt;1765.8,Waarschuwingen!$C$41,ROUND(M194/($AB218/2),0)))</f>
        <v>N/A</v>
      </c>
      <c r="AL218" s="44" t="str">
        <f>IF(Waarschuwingen!$B$35=TRUE,Waarschuwingen!$C$35,IF(N146&gt;1765.8,Waarschuwingen!$C$41,ROUND(N194/($AB218/2),0)))</f>
        <v>N/A</v>
      </c>
      <c r="AM218" s="44" t="str">
        <f>IF(Waarschuwingen!$B$35=TRUE,Waarschuwingen!$C$35,IF(O146&gt;1765.8,Waarschuwingen!$C$41,ROUND(O194/($AB218/2),0)))</f>
        <v>N/A</v>
      </c>
      <c r="AN218" s="44" t="str">
        <f>IF(Waarschuwingen!$B$35=TRUE,Waarschuwingen!$C$35,IF(P146&gt;1765.8,Waarschuwingen!$C$41,ROUND(P194/($AB218/2),0)))</f>
        <v>N/A</v>
      </c>
      <c r="AO218" s="44" t="str">
        <f>IF(Waarschuwingen!$B$35=TRUE,Waarschuwingen!$C$35,IF(Q146&gt;1765.8,Waarschuwingen!$C$41,ROUND(Q194/($AB218/2),0)))</f>
        <v>N/A</v>
      </c>
      <c r="AP218" s="44" t="str">
        <f>IF(Waarschuwingen!$B$35=TRUE,Waarschuwingen!$C$35,IF(R146&gt;1765.8,Waarschuwingen!$C$41,ROUND(R194/($AB218/2),0)))</f>
        <v>N/A</v>
      </c>
      <c r="AQ218" s="44" t="str">
        <f>IF(Waarschuwingen!$B$35=TRUE,Waarschuwingen!$C$35,IF(S146&gt;1765.8,Waarschuwingen!$C$41,ROUND(S194/($AB218/2),0)))</f>
        <v>N/A</v>
      </c>
      <c r="AR218" s="44" t="str">
        <f>IF(Waarschuwingen!$B$35=TRUE,Waarschuwingen!$C$35,IF(T146&gt;1765.8,Waarschuwingen!$C$41,ROUND(T194/($AB218/2),0)))</f>
        <v>N/A</v>
      </c>
      <c r="AS218" s="44" t="str">
        <f>IF(Waarschuwingen!$B$35=TRUE,Waarschuwingen!$C$35,IF(U146&gt;1765.8,Waarschuwingen!$C$41,ROUND(U194/($AB218/2),0)))</f>
        <v>N/A</v>
      </c>
      <c r="AT218" s="44" t="str">
        <f>IF(Waarschuwingen!$B$35=TRUE,Waarschuwingen!$C$35,IF(V146&gt;1765.8,Waarschuwingen!$C$41,ROUND(V194/($AB218/2),0)))</f>
        <v>N/A</v>
      </c>
      <c r="AU218" s="44" t="str">
        <f>IF(Waarschuwingen!$B$35=TRUE,Waarschuwingen!$C$35,IF(W146&gt;1765.8,Waarschuwingen!$C$41,ROUND(W194/($AB218/2),0)))</f>
        <v>N/A</v>
      </c>
    </row>
    <row r="219" spans="2:47" x14ac:dyDescent="0.25">
      <c r="B219" s="204"/>
      <c r="C219" s="20">
        <f>$C$74</f>
        <v>1000</v>
      </c>
      <c r="D219" s="36">
        <f t="shared" si="76"/>
        <v>1</v>
      </c>
      <c r="E219" s="31" t="e">
        <f t="shared" ref="E219:W219" si="81">E195/($D219/2)</f>
        <v>#DIV/0!</v>
      </c>
      <c r="F219" s="31" t="e">
        <f t="shared" si="81"/>
        <v>#DIV/0!</v>
      </c>
      <c r="G219" s="31" t="e">
        <f t="shared" si="81"/>
        <v>#DIV/0!</v>
      </c>
      <c r="H219" s="31" t="e">
        <f t="shared" si="81"/>
        <v>#DIV/0!</v>
      </c>
      <c r="I219" s="31" t="e">
        <f t="shared" si="81"/>
        <v>#DIV/0!</v>
      </c>
      <c r="J219" s="31" t="e">
        <f t="shared" si="81"/>
        <v>#DIV/0!</v>
      </c>
      <c r="K219" s="31" t="e">
        <f t="shared" si="81"/>
        <v>#DIV/0!</v>
      </c>
      <c r="L219" s="31" t="e">
        <f t="shared" si="81"/>
        <v>#DIV/0!</v>
      </c>
      <c r="M219" s="31" t="e">
        <f t="shared" si="81"/>
        <v>#DIV/0!</v>
      </c>
      <c r="N219" s="31" t="e">
        <f t="shared" si="81"/>
        <v>#DIV/0!</v>
      </c>
      <c r="O219" s="31" t="e">
        <f t="shared" si="81"/>
        <v>#DIV/0!</v>
      </c>
      <c r="P219" s="31" t="e">
        <f t="shared" si="81"/>
        <v>#DIV/0!</v>
      </c>
      <c r="Q219" s="31" t="e">
        <f t="shared" si="81"/>
        <v>#DIV/0!</v>
      </c>
      <c r="R219" s="31" t="e">
        <f t="shared" si="81"/>
        <v>#DIV/0!</v>
      </c>
      <c r="S219" s="31" t="e">
        <f t="shared" si="81"/>
        <v>#DIV/0!</v>
      </c>
      <c r="T219" s="31" t="e">
        <f t="shared" si="81"/>
        <v>#DIV/0!</v>
      </c>
      <c r="U219" s="31" t="e">
        <f t="shared" si="81"/>
        <v>#DIV/0!</v>
      </c>
      <c r="V219" s="31" t="e">
        <f t="shared" si="81"/>
        <v>#DIV/0!</v>
      </c>
      <c r="W219" s="31" t="e">
        <f t="shared" si="81"/>
        <v>#DIV/0!</v>
      </c>
      <c r="Z219" s="204"/>
      <c r="AA219" s="20">
        <f>$C$74</f>
        <v>1000</v>
      </c>
      <c r="AB219" s="36">
        <f t="shared" si="78"/>
        <v>1</v>
      </c>
      <c r="AC219" s="44" t="str">
        <f>IF(Waarschuwingen!$B$35=TRUE,Waarschuwingen!$C$35,IF(E147&gt;1765.8,Waarschuwingen!$C$41,ROUND(E195/($AB219/2),0)))</f>
        <v>N/A</v>
      </c>
      <c r="AD219" s="44" t="str">
        <f>IF(Waarschuwingen!$B$35=TRUE,Waarschuwingen!$C$35,IF(F147&gt;1765.8,Waarschuwingen!$C$41,ROUND(F195/($AB219/2),0)))</f>
        <v>N/A</v>
      </c>
      <c r="AE219" s="44" t="str">
        <f>IF(Waarschuwingen!$B$35=TRUE,Waarschuwingen!$C$35,IF(G147&gt;1765.8,Waarschuwingen!$C$41,ROUND(G195/($AB219/2),0)))</f>
        <v>N/A</v>
      </c>
      <c r="AF219" s="44" t="str">
        <f>IF(Waarschuwingen!$B$35=TRUE,Waarschuwingen!$C$35,IF(H147&gt;1765.8,Waarschuwingen!$C$41,ROUND(H195/($AB219/2),0)))</f>
        <v>N/A</v>
      </c>
      <c r="AG219" s="44" t="str">
        <f>IF(Waarschuwingen!$B$35=TRUE,Waarschuwingen!$C$35,IF(I147&gt;1765.8,Waarschuwingen!$C$41,ROUND(I195/($AB219/2),0)))</f>
        <v>N/A</v>
      </c>
      <c r="AH219" s="44" t="str">
        <f>IF(Waarschuwingen!$B$35=TRUE,Waarschuwingen!$C$35,IF(J147&gt;1765.8,Waarschuwingen!$C$41,ROUND(J195/($AB219/2),0)))</f>
        <v>N/A</v>
      </c>
      <c r="AI219" s="44" t="str">
        <f>IF(Waarschuwingen!$B$35=TRUE,Waarschuwingen!$C$35,IF(K147&gt;1765.8,Waarschuwingen!$C$41,ROUND(K195/($AB219/2),0)))</f>
        <v>N/A</v>
      </c>
      <c r="AJ219" s="44" t="str">
        <f>IF(Waarschuwingen!$B$35=TRUE,Waarschuwingen!$C$35,IF(L147&gt;1765.8,Waarschuwingen!$C$41,ROUND(L195/($AB219/2),0)))</f>
        <v>N/A</v>
      </c>
      <c r="AK219" s="44" t="str">
        <f>IF(Waarschuwingen!$B$35=TRUE,Waarschuwingen!$C$35,IF(M147&gt;1765.8,Waarschuwingen!$C$41,ROUND(M195/($AB219/2),0)))</f>
        <v>N/A</v>
      </c>
      <c r="AL219" s="44" t="str">
        <f>IF(Waarschuwingen!$B$35=TRUE,Waarschuwingen!$C$35,IF(N147&gt;1765.8,Waarschuwingen!$C$41,ROUND(N195/($AB219/2),0)))</f>
        <v>N/A</v>
      </c>
      <c r="AM219" s="44" t="str">
        <f>IF(Waarschuwingen!$B$35=TRUE,Waarschuwingen!$C$35,IF(O147&gt;1765.8,Waarschuwingen!$C$41,ROUND(O195/($AB219/2),0)))</f>
        <v>N/A</v>
      </c>
      <c r="AN219" s="44" t="str">
        <f>IF(Waarschuwingen!$B$35=TRUE,Waarschuwingen!$C$35,IF(P147&gt;1765.8,Waarschuwingen!$C$41,ROUND(P195/($AB219/2),0)))</f>
        <v>N/A</v>
      </c>
      <c r="AO219" s="44" t="str">
        <f>IF(Waarschuwingen!$B$35=TRUE,Waarschuwingen!$C$35,IF(Q147&gt;1765.8,Waarschuwingen!$C$41,ROUND(Q195/($AB219/2),0)))</f>
        <v>N/A</v>
      </c>
      <c r="AP219" s="44" t="str">
        <f>IF(Waarschuwingen!$B$35=TRUE,Waarschuwingen!$C$35,IF(R147&gt;1765.8,Waarschuwingen!$C$41,ROUND(R195/($AB219/2),0)))</f>
        <v>N/A</v>
      </c>
      <c r="AQ219" s="44" t="str">
        <f>IF(Waarschuwingen!$B$35=TRUE,Waarschuwingen!$C$35,IF(S147&gt;1765.8,Waarschuwingen!$C$41,ROUND(S195/($AB219/2),0)))</f>
        <v>N/A</v>
      </c>
      <c r="AR219" s="44" t="str">
        <f>IF(Waarschuwingen!$B$35=TRUE,Waarschuwingen!$C$35,IF(T147&gt;1765.8,Waarschuwingen!$C$41,ROUND(T195/($AB219/2),0)))</f>
        <v>N/A</v>
      </c>
      <c r="AS219" s="44" t="str">
        <f>IF(Waarschuwingen!$B$35=TRUE,Waarschuwingen!$C$35,IF(U147&gt;1765.8,Waarschuwingen!$C$41,ROUND(U195/($AB219/2),0)))</f>
        <v>N/A</v>
      </c>
      <c r="AT219" s="44" t="str">
        <f>IF(Waarschuwingen!$B$35=TRUE,Waarschuwingen!$C$35,IF(V147&gt;1765.8,Waarschuwingen!$C$41,ROUND(V195/($AB219/2),0)))</f>
        <v>N/A</v>
      </c>
      <c r="AU219" s="44" t="str">
        <f>IF(Waarschuwingen!$B$35=TRUE,Waarschuwingen!$C$35,IF(W147&gt;1765.8,Waarschuwingen!$C$41,ROUND(W195/($AB219/2),0)))</f>
        <v>N/A</v>
      </c>
    </row>
    <row r="220" spans="2:47" x14ac:dyDescent="0.25">
      <c r="B220" s="204"/>
      <c r="C220" s="20">
        <f>$C$75</f>
        <v>1100</v>
      </c>
      <c r="D220" s="36">
        <f t="shared" si="76"/>
        <v>1.1000000000000001</v>
      </c>
      <c r="E220" s="31" t="e">
        <f t="shared" ref="E220:W220" si="82">E196/($D220/2)</f>
        <v>#DIV/0!</v>
      </c>
      <c r="F220" s="31" t="e">
        <f t="shared" si="82"/>
        <v>#DIV/0!</v>
      </c>
      <c r="G220" s="31" t="e">
        <f t="shared" si="82"/>
        <v>#DIV/0!</v>
      </c>
      <c r="H220" s="31" t="e">
        <f t="shared" si="82"/>
        <v>#DIV/0!</v>
      </c>
      <c r="I220" s="31" t="e">
        <f t="shared" si="82"/>
        <v>#DIV/0!</v>
      </c>
      <c r="J220" s="31" t="e">
        <f t="shared" si="82"/>
        <v>#DIV/0!</v>
      </c>
      <c r="K220" s="31" t="e">
        <f t="shared" si="82"/>
        <v>#DIV/0!</v>
      </c>
      <c r="L220" s="31" t="e">
        <f t="shared" si="82"/>
        <v>#DIV/0!</v>
      </c>
      <c r="M220" s="31" t="e">
        <f t="shared" si="82"/>
        <v>#DIV/0!</v>
      </c>
      <c r="N220" s="31" t="e">
        <f t="shared" si="82"/>
        <v>#DIV/0!</v>
      </c>
      <c r="O220" s="31" t="e">
        <f t="shared" si="82"/>
        <v>#DIV/0!</v>
      </c>
      <c r="P220" s="31" t="e">
        <f t="shared" si="82"/>
        <v>#DIV/0!</v>
      </c>
      <c r="Q220" s="31" t="e">
        <f t="shared" si="82"/>
        <v>#DIV/0!</v>
      </c>
      <c r="R220" s="31" t="e">
        <f t="shared" si="82"/>
        <v>#DIV/0!</v>
      </c>
      <c r="S220" s="31" t="e">
        <f t="shared" si="82"/>
        <v>#DIV/0!</v>
      </c>
      <c r="T220" s="31" t="e">
        <f t="shared" si="82"/>
        <v>#DIV/0!</v>
      </c>
      <c r="U220" s="31" t="e">
        <f t="shared" si="82"/>
        <v>#DIV/0!</v>
      </c>
      <c r="V220" s="31" t="e">
        <f t="shared" si="82"/>
        <v>#DIV/0!</v>
      </c>
      <c r="W220" s="31" t="e">
        <f t="shared" si="82"/>
        <v>#DIV/0!</v>
      </c>
      <c r="Z220" s="204"/>
      <c r="AA220" s="20">
        <f>$C$75</f>
        <v>1100</v>
      </c>
      <c r="AB220" s="36">
        <f t="shared" si="78"/>
        <v>1.1000000000000001</v>
      </c>
      <c r="AC220" s="44" t="str">
        <f>IF(Waarschuwingen!$B$35=TRUE,Waarschuwingen!$C$35,IF(E148&gt;1765.8,Waarschuwingen!$C$41,ROUND(E196/($AB220/2),0)))</f>
        <v>N/A</v>
      </c>
      <c r="AD220" s="44" t="str">
        <f>IF(Waarschuwingen!$B$35=TRUE,Waarschuwingen!$C$35,IF(F148&gt;1765.8,Waarschuwingen!$C$41,ROUND(F196/($AB220/2),0)))</f>
        <v>N/A</v>
      </c>
      <c r="AE220" s="44" t="str">
        <f>IF(Waarschuwingen!$B$35=TRUE,Waarschuwingen!$C$35,IF(G148&gt;1765.8,Waarschuwingen!$C$41,ROUND(G196/($AB220/2),0)))</f>
        <v>N/A</v>
      </c>
      <c r="AF220" s="44" t="str">
        <f>IF(Waarschuwingen!$B$35=TRUE,Waarschuwingen!$C$35,IF(H148&gt;1765.8,Waarschuwingen!$C$41,ROUND(H196/($AB220/2),0)))</f>
        <v>N/A</v>
      </c>
      <c r="AG220" s="44" t="str">
        <f>IF(Waarschuwingen!$B$35=TRUE,Waarschuwingen!$C$35,IF(I148&gt;1765.8,Waarschuwingen!$C$41,ROUND(I196/($AB220/2),0)))</f>
        <v>N/A</v>
      </c>
      <c r="AH220" s="44" t="str">
        <f>IF(Waarschuwingen!$B$35=TRUE,Waarschuwingen!$C$35,IF(J148&gt;1765.8,Waarschuwingen!$C$41,ROUND(J196/($AB220/2),0)))</f>
        <v>N/A</v>
      </c>
      <c r="AI220" s="44" t="str">
        <f>IF(Waarschuwingen!$B$35=TRUE,Waarschuwingen!$C$35,IF(K148&gt;1765.8,Waarschuwingen!$C$41,ROUND(K196/($AB220/2),0)))</f>
        <v>N/A</v>
      </c>
      <c r="AJ220" s="44" t="str">
        <f>IF(Waarschuwingen!$B$35=TRUE,Waarschuwingen!$C$35,IF(L148&gt;1765.8,Waarschuwingen!$C$41,ROUND(L196/($AB220/2),0)))</f>
        <v>N/A</v>
      </c>
      <c r="AK220" s="44" t="str">
        <f>IF(Waarschuwingen!$B$35=TRUE,Waarschuwingen!$C$35,IF(M148&gt;1765.8,Waarschuwingen!$C$41,ROUND(M196/($AB220/2),0)))</f>
        <v>N/A</v>
      </c>
      <c r="AL220" s="44" t="str">
        <f>IF(Waarschuwingen!$B$35=TRUE,Waarschuwingen!$C$35,IF(N148&gt;1765.8,Waarschuwingen!$C$41,ROUND(N196/($AB220/2),0)))</f>
        <v>N/A</v>
      </c>
      <c r="AM220" s="44" t="str">
        <f>IF(Waarschuwingen!$B$35=TRUE,Waarschuwingen!$C$35,IF(O148&gt;1765.8,Waarschuwingen!$C$41,ROUND(O196/($AB220/2),0)))</f>
        <v>N/A</v>
      </c>
      <c r="AN220" s="44" t="str">
        <f>IF(Waarschuwingen!$B$35=TRUE,Waarschuwingen!$C$35,IF(P148&gt;1765.8,Waarschuwingen!$C$41,ROUND(P196/($AB220/2),0)))</f>
        <v>N/A</v>
      </c>
      <c r="AO220" s="44" t="str">
        <f>IF(Waarschuwingen!$B$35=TRUE,Waarschuwingen!$C$35,IF(Q148&gt;1765.8,Waarschuwingen!$C$41,ROUND(Q196/($AB220/2),0)))</f>
        <v>N/A</v>
      </c>
      <c r="AP220" s="44" t="str">
        <f>IF(Waarschuwingen!$B$35=TRUE,Waarschuwingen!$C$35,IF(R148&gt;1765.8,Waarschuwingen!$C$41,ROUND(R196/($AB220/2),0)))</f>
        <v>N/A</v>
      </c>
      <c r="AQ220" s="44" t="str">
        <f>IF(Waarschuwingen!$B$35=TRUE,Waarschuwingen!$C$35,IF(S148&gt;1765.8,Waarschuwingen!$C$41,ROUND(S196/($AB220/2),0)))</f>
        <v>N/A</v>
      </c>
      <c r="AR220" s="44" t="str">
        <f>IF(Waarschuwingen!$B$35=TRUE,Waarschuwingen!$C$35,IF(T148&gt;1765.8,Waarschuwingen!$C$41,ROUND(T196/($AB220/2),0)))</f>
        <v>N/A</v>
      </c>
      <c r="AS220" s="44" t="str">
        <f>IF(Waarschuwingen!$B$35=TRUE,Waarschuwingen!$C$35,IF(U148&gt;1765.8,Waarschuwingen!$C$41,ROUND(U196/($AB220/2),0)))</f>
        <v>N/A</v>
      </c>
      <c r="AT220" s="44" t="str">
        <f>IF(Waarschuwingen!$B$35=TRUE,Waarschuwingen!$C$35,IF(V148&gt;1765.8,Waarschuwingen!$C$41,ROUND(V196/($AB220/2),0)))</f>
        <v>N/A</v>
      </c>
      <c r="AU220" s="44" t="str">
        <f>IF(Waarschuwingen!$B$35=TRUE,Waarschuwingen!$C$35,IF(W148&gt;1765.8,Waarschuwingen!$C$41,ROUND(W196/($AB220/2),0)))</f>
        <v>N/A</v>
      </c>
    </row>
    <row r="221" spans="2:47" x14ac:dyDescent="0.25">
      <c r="B221" s="204"/>
      <c r="C221" s="20">
        <f>$C$76</f>
        <v>1200</v>
      </c>
      <c r="D221" s="36">
        <f t="shared" si="76"/>
        <v>1.2</v>
      </c>
      <c r="E221" s="31" t="e">
        <f t="shared" ref="E221:W221" si="83">E197/($D221/2)</f>
        <v>#DIV/0!</v>
      </c>
      <c r="F221" s="31" t="e">
        <f t="shared" si="83"/>
        <v>#DIV/0!</v>
      </c>
      <c r="G221" s="31" t="e">
        <f t="shared" si="83"/>
        <v>#DIV/0!</v>
      </c>
      <c r="H221" s="31" t="e">
        <f t="shared" si="83"/>
        <v>#DIV/0!</v>
      </c>
      <c r="I221" s="31" t="e">
        <f t="shared" si="83"/>
        <v>#DIV/0!</v>
      </c>
      <c r="J221" s="31" t="e">
        <f t="shared" si="83"/>
        <v>#DIV/0!</v>
      </c>
      <c r="K221" s="31" t="e">
        <f t="shared" si="83"/>
        <v>#DIV/0!</v>
      </c>
      <c r="L221" s="31" t="e">
        <f t="shared" si="83"/>
        <v>#DIV/0!</v>
      </c>
      <c r="M221" s="31" t="e">
        <f t="shared" si="83"/>
        <v>#DIV/0!</v>
      </c>
      <c r="N221" s="31" t="e">
        <f t="shared" si="83"/>
        <v>#DIV/0!</v>
      </c>
      <c r="O221" s="31" t="e">
        <f t="shared" si="83"/>
        <v>#DIV/0!</v>
      </c>
      <c r="P221" s="31" t="e">
        <f t="shared" si="83"/>
        <v>#DIV/0!</v>
      </c>
      <c r="Q221" s="31" t="e">
        <f t="shared" si="83"/>
        <v>#DIV/0!</v>
      </c>
      <c r="R221" s="31" t="e">
        <f t="shared" si="83"/>
        <v>#DIV/0!</v>
      </c>
      <c r="S221" s="31" t="e">
        <f t="shared" si="83"/>
        <v>#DIV/0!</v>
      </c>
      <c r="T221" s="31" t="e">
        <f t="shared" si="83"/>
        <v>#DIV/0!</v>
      </c>
      <c r="U221" s="31" t="e">
        <f t="shared" si="83"/>
        <v>#DIV/0!</v>
      </c>
      <c r="V221" s="31" t="e">
        <f t="shared" si="83"/>
        <v>#DIV/0!</v>
      </c>
      <c r="W221" s="31" t="e">
        <f t="shared" si="83"/>
        <v>#DIV/0!</v>
      </c>
      <c r="Z221" s="204"/>
      <c r="AA221" s="20">
        <f>$C$76</f>
        <v>1200</v>
      </c>
      <c r="AB221" s="36">
        <f t="shared" si="78"/>
        <v>1.2</v>
      </c>
      <c r="AC221" s="44" t="str">
        <f>IF(Waarschuwingen!$B$35=TRUE,Waarschuwingen!$C$35,IF(E149&gt;1765.8,Waarschuwingen!$C$41,ROUND(E197/($AB221/2),0)))</f>
        <v>N/A</v>
      </c>
      <c r="AD221" s="44" t="str">
        <f>IF(Waarschuwingen!$B$35=TRUE,Waarschuwingen!$C$35,IF(F149&gt;1765.8,Waarschuwingen!$C$41,ROUND(F197/($AB221/2),0)))</f>
        <v>N/A</v>
      </c>
      <c r="AE221" s="44" t="str">
        <f>IF(Waarschuwingen!$B$35=TRUE,Waarschuwingen!$C$35,IF(G149&gt;1765.8,Waarschuwingen!$C$41,ROUND(G197/($AB221/2),0)))</f>
        <v>N/A</v>
      </c>
      <c r="AF221" s="44" t="str">
        <f>IF(Waarschuwingen!$B$35=TRUE,Waarschuwingen!$C$35,IF(H149&gt;1765.8,Waarschuwingen!$C$41,ROUND(H197/($AB221/2),0)))</f>
        <v>N/A</v>
      </c>
      <c r="AG221" s="44" t="str">
        <f>IF(Waarschuwingen!$B$35=TRUE,Waarschuwingen!$C$35,IF(I149&gt;1765.8,Waarschuwingen!$C$41,ROUND(I197/($AB221/2),0)))</f>
        <v>N/A</v>
      </c>
      <c r="AH221" s="44" t="str">
        <f>IF(Waarschuwingen!$B$35=TRUE,Waarschuwingen!$C$35,IF(J149&gt;1765.8,Waarschuwingen!$C$41,ROUND(J197/($AB221/2),0)))</f>
        <v>N/A</v>
      </c>
      <c r="AI221" s="44" t="str">
        <f>IF(Waarschuwingen!$B$35=TRUE,Waarschuwingen!$C$35,IF(K149&gt;1765.8,Waarschuwingen!$C$41,ROUND(K197/($AB221/2),0)))</f>
        <v>N/A</v>
      </c>
      <c r="AJ221" s="44" t="str">
        <f>IF(Waarschuwingen!$B$35=TRUE,Waarschuwingen!$C$35,IF(L149&gt;1765.8,Waarschuwingen!$C$41,ROUND(L197/($AB221/2),0)))</f>
        <v>N/A</v>
      </c>
      <c r="AK221" s="44" t="str">
        <f>IF(Waarschuwingen!$B$35=TRUE,Waarschuwingen!$C$35,IF(M149&gt;1765.8,Waarschuwingen!$C$41,ROUND(M197/($AB221/2),0)))</f>
        <v>N/A</v>
      </c>
      <c r="AL221" s="44" t="str">
        <f>IF(Waarschuwingen!$B$35=TRUE,Waarschuwingen!$C$35,IF(N149&gt;1765.8,Waarschuwingen!$C$41,ROUND(N197/($AB221/2),0)))</f>
        <v>N/A</v>
      </c>
      <c r="AM221" s="44" t="str">
        <f>IF(Waarschuwingen!$B$35=TRUE,Waarschuwingen!$C$35,IF(O149&gt;1765.8,Waarschuwingen!$C$41,ROUND(O197/($AB221/2),0)))</f>
        <v>N/A</v>
      </c>
      <c r="AN221" s="44" t="str">
        <f>IF(Waarschuwingen!$B$35=TRUE,Waarschuwingen!$C$35,IF(P149&gt;1765.8,Waarschuwingen!$C$41,ROUND(P197/($AB221/2),0)))</f>
        <v>N/A</v>
      </c>
      <c r="AO221" s="44" t="str">
        <f>IF(Waarschuwingen!$B$35=TRUE,Waarschuwingen!$C$35,IF(Q149&gt;1765.8,Waarschuwingen!$C$41,ROUND(Q197/($AB221/2),0)))</f>
        <v>N/A</v>
      </c>
      <c r="AP221" s="44" t="str">
        <f>IF(Waarschuwingen!$B$35=TRUE,Waarschuwingen!$C$35,IF(R149&gt;1765.8,Waarschuwingen!$C$41,ROUND(R197/($AB221/2),0)))</f>
        <v>N/A</v>
      </c>
      <c r="AQ221" s="44" t="str">
        <f>IF(Waarschuwingen!$B$35=TRUE,Waarschuwingen!$C$35,IF(S149&gt;1765.8,Waarschuwingen!$C$41,ROUND(S197/($AB221/2),0)))</f>
        <v>N/A</v>
      </c>
      <c r="AR221" s="44" t="str">
        <f>IF(Waarschuwingen!$B$35=TRUE,Waarschuwingen!$C$35,IF(T149&gt;1765.8,Waarschuwingen!$C$41,ROUND(T197/($AB221/2),0)))</f>
        <v>N/A</v>
      </c>
      <c r="AS221" s="44" t="str">
        <f>IF(Waarschuwingen!$B$35=TRUE,Waarschuwingen!$C$35,IF(U149&gt;1765.8,Waarschuwingen!$C$41,ROUND(U197/($AB221/2),0)))</f>
        <v>N/A</v>
      </c>
      <c r="AT221" s="44" t="str">
        <f>IF(Waarschuwingen!$B$35=TRUE,Waarschuwingen!$C$35,IF(V149&gt;1765.8,Waarschuwingen!$C$41,ROUND(V197/($AB221/2),0)))</f>
        <v>N/A</v>
      </c>
      <c r="AU221" s="44" t="str">
        <f>IF(Waarschuwingen!$B$35=TRUE,Waarschuwingen!$C$35,IF(W149&gt;1765.8,Waarschuwingen!$C$41,ROUND(W197/($AB221/2),0)))</f>
        <v>N/A</v>
      </c>
    </row>
    <row r="222" spans="2:47" x14ac:dyDescent="0.25">
      <c r="B222" s="204"/>
      <c r="C222" s="20">
        <f>$C$77</f>
        <v>1300</v>
      </c>
      <c r="D222" s="36">
        <f t="shared" si="76"/>
        <v>1.3</v>
      </c>
      <c r="E222" s="31" t="e">
        <f t="shared" ref="E222:W222" si="84">E198/($D222/2)</f>
        <v>#DIV/0!</v>
      </c>
      <c r="F222" s="31" t="e">
        <f t="shared" si="84"/>
        <v>#DIV/0!</v>
      </c>
      <c r="G222" s="31" t="e">
        <f t="shared" si="84"/>
        <v>#DIV/0!</v>
      </c>
      <c r="H222" s="31" t="e">
        <f t="shared" si="84"/>
        <v>#DIV/0!</v>
      </c>
      <c r="I222" s="31" t="e">
        <f t="shared" si="84"/>
        <v>#DIV/0!</v>
      </c>
      <c r="J222" s="31" t="e">
        <f t="shared" si="84"/>
        <v>#DIV/0!</v>
      </c>
      <c r="K222" s="31" t="e">
        <f t="shared" si="84"/>
        <v>#DIV/0!</v>
      </c>
      <c r="L222" s="31" t="e">
        <f t="shared" si="84"/>
        <v>#DIV/0!</v>
      </c>
      <c r="M222" s="31" t="e">
        <f t="shared" si="84"/>
        <v>#DIV/0!</v>
      </c>
      <c r="N222" s="31" t="e">
        <f t="shared" si="84"/>
        <v>#DIV/0!</v>
      </c>
      <c r="O222" s="31" t="e">
        <f t="shared" si="84"/>
        <v>#DIV/0!</v>
      </c>
      <c r="P222" s="31" t="e">
        <f t="shared" si="84"/>
        <v>#DIV/0!</v>
      </c>
      <c r="Q222" s="31" t="e">
        <f t="shared" si="84"/>
        <v>#DIV/0!</v>
      </c>
      <c r="R222" s="31" t="e">
        <f t="shared" si="84"/>
        <v>#DIV/0!</v>
      </c>
      <c r="S222" s="31" t="e">
        <f t="shared" si="84"/>
        <v>#DIV/0!</v>
      </c>
      <c r="T222" s="31" t="e">
        <f t="shared" si="84"/>
        <v>#DIV/0!</v>
      </c>
      <c r="U222" s="31" t="e">
        <f t="shared" si="84"/>
        <v>#DIV/0!</v>
      </c>
      <c r="V222" s="31" t="e">
        <f t="shared" si="84"/>
        <v>#DIV/0!</v>
      </c>
      <c r="W222" s="31" t="e">
        <f t="shared" si="84"/>
        <v>#DIV/0!</v>
      </c>
      <c r="Z222" s="204"/>
      <c r="AA222" s="20">
        <f>$C$77</f>
        <v>1300</v>
      </c>
      <c r="AB222" s="36">
        <f t="shared" si="78"/>
        <v>1.3</v>
      </c>
      <c r="AC222" s="44" t="str">
        <f>IF(Waarschuwingen!$B$35=TRUE,Waarschuwingen!$C$35,IF(E150&gt;1765.8,Waarschuwingen!$C$41,ROUND(E198/($AB222/2),0)))</f>
        <v>N/A</v>
      </c>
      <c r="AD222" s="44" t="str">
        <f>IF(Waarschuwingen!$B$35=TRUE,Waarschuwingen!$C$35,IF(F150&gt;1765.8,Waarschuwingen!$C$41,ROUND(F198/($AB222/2),0)))</f>
        <v>N/A</v>
      </c>
      <c r="AE222" s="44" t="str">
        <f>IF(Waarschuwingen!$B$35=TRUE,Waarschuwingen!$C$35,IF(G150&gt;1765.8,Waarschuwingen!$C$41,ROUND(G198/($AB222/2),0)))</f>
        <v>N/A</v>
      </c>
      <c r="AF222" s="44" t="str">
        <f>IF(Waarschuwingen!$B$35=TRUE,Waarschuwingen!$C$35,IF(H150&gt;1765.8,Waarschuwingen!$C$41,ROUND(H198/($AB222/2),0)))</f>
        <v>N/A</v>
      </c>
      <c r="AG222" s="44" t="str">
        <f>IF(Waarschuwingen!$B$35=TRUE,Waarschuwingen!$C$35,IF(I150&gt;1765.8,Waarschuwingen!$C$41,ROUND(I198/($AB222/2),0)))</f>
        <v>N/A</v>
      </c>
      <c r="AH222" s="44" t="str">
        <f>IF(Waarschuwingen!$B$35=TRUE,Waarschuwingen!$C$35,IF(J150&gt;1765.8,Waarschuwingen!$C$41,ROUND(J198/($AB222/2),0)))</f>
        <v>N/A</v>
      </c>
      <c r="AI222" s="44" t="str">
        <f>IF(Waarschuwingen!$B$35=TRUE,Waarschuwingen!$C$35,IF(K150&gt;1765.8,Waarschuwingen!$C$41,ROUND(K198/($AB222/2),0)))</f>
        <v>N/A</v>
      </c>
      <c r="AJ222" s="44" t="str">
        <f>IF(Waarschuwingen!$B$35=TRUE,Waarschuwingen!$C$35,IF(L150&gt;1765.8,Waarschuwingen!$C$41,ROUND(L198/($AB222/2),0)))</f>
        <v>N/A</v>
      </c>
      <c r="AK222" s="44" t="str">
        <f>IF(Waarschuwingen!$B$35=TRUE,Waarschuwingen!$C$35,IF(M150&gt;1765.8,Waarschuwingen!$C$41,ROUND(M198/($AB222/2),0)))</f>
        <v>N/A</v>
      </c>
      <c r="AL222" s="44" t="str">
        <f>IF(Waarschuwingen!$B$35=TRUE,Waarschuwingen!$C$35,IF(N150&gt;1765.8,Waarschuwingen!$C$41,ROUND(N198/($AB222/2),0)))</f>
        <v>N/A</v>
      </c>
      <c r="AM222" s="44" t="str">
        <f>IF(Waarschuwingen!$B$35=TRUE,Waarschuwingen!$C$35,IF(O150&gt;1765.8,Waarschuwingen!$C$41,ROUND(O198/($AB222/2),0)))</f>
        <v>N/A</v>
      </c>
      <c r="AN222" s="44" t="str">
        <f>IF(Waarschuwingen!$B$35=TRUE,Waarschuwingen!$C$35,IF(P150&gt;1765.8,Waarschuwingen!$C$41,ROUND(P198/($AB222/2),0)))</f>
        <v>N/A</v>
      </c>
      <c r="AO222" s="44" t="str">
        <f>IF(Waarschuwingen!$B$35=TRUE,Waarschuwingen!$C$35,IF(Q150&gt;1765.8,Waarschuwingen!$C$41,ROUND(Q198/($AB222/2),0)))</f>
        <v>N/A</v>
      </c>
      <c r="AP222" s="44" t="str">
        <f>IF(Waarschuwingen!$B$35=TRUE,Waarschuwingen!$C$35,IF(R150&gt;1765.8,Waarschuwingen!$C$41,ROUND(R198/($AB222/2),0)))</f>
        <v>N/A</v>
      </c>
      <c r="AQ222" s="44" t="str">
        <f>IF(Waarschuwingen!$B$35=TRUE,Waarschuwingen!$C$35,IF(S150&gt;1765.8,Waarschuwingen!$C$41,ROUND(S198/($AB222/2),0)))</f>
        <v>N/A</v>
      </c>
      <c r="AR222" s="44" t="str">
        <f>IF(Waarschuwingen!$B$35=TRUE,Waarschuwingen!$C$35,IF(T150&gt;1765.8,Waarschuwingen!$C$41,ROUND(T198/($AB222/2),0)))</f>
        <v>N/A</v>
      </c>
      <c r="AS222" s="44" t="str">
        <f>IF(Waarschuwingen!$B$35=TRUE,Waarschuwingen!$C$35,IF(U150&gt;1765.8,Waarschuwingen!$C$41,ROUND(U198/($AB222/2),0)))</f>
        <v>N/A</v>
      </c>
      <c r="AT222" s="44" t="str">
        <f>IF(Waarschuwingen!$B$35=TRUE,Waarschuwingen!$C$35,IF(V150&gt;1765.8,Waarschuwingen!$C$41,ROUND(V198/($AB222/2),0)))</f>
        <v>N/A</v>
      </c>
      <c r="AU222" s="44" t="str">
        <f>IF(Waarschuwingen!$B$35=TRUE,Waarschuwingen!$C$35,IF(W150&gt;1765.8,Waarschuwingen!$C$41,ROUND(W198/($AB222/2),0)))</f>
        <v>N/A</v>
      </c>
    </row>
    <row r="223" spans="2:47" x14ac:dyDescent="0.25">
      <c r="B223" s="204"/>
      <c r="C223" s="20">
        <f>$C$78</f>
        <v>1400</v>
      </c>
      <c r="D223" s="36">
        <f t="shared" si="76"/>
        <v>1.4000000000000001</v>
      </c>
      <c r="E223" s="31" t="e">
        <f t="shared" ref="E223:W223" si="85">E199/($D223/2)</f>
        <v>#DIV/0!</v>
      </c>
      <c r="F223" s="31" t="e">
        <f t="shared" si="85"/>
        <v>#DIV/0!</v>
      </c>
      <c r="G223" s="31" t="e">
        <f t="shared" si="85"/>
        <v>#DIV/0!</v>
      </c>
      <c r="H223" s="31" t="e">
        <f t="shared" si="85"/>
        <v>#DIV/0!</v>
      </c>
      <c r="I223" s="31" t="e">
        <f t="shared" si="85"/>
        <v>#DIV/0!</v>
      </c>
      <c r="J223" s="31" t="e">
        <f t="shared" si="85"/>
        <v>#DIV/0!</v>
      </c>
      <c r="K223" s="31" t="e">
        <f t="shared" si="85"/>
        <v>#DIV/0!</v>
      </c>
      <c r="L223" s="31" t="e">
        <f t="shared" si="85"/>
        <v>#DIV/0!</v>
      </c>
      <c r="M223" s="31" t="e">
        <f t="shared" si="85"/>
        <v>#DIV/0!</v>
      </c>
      <c r="N223" s="31" t="e">
        <f t="shared" si="85"/>
        <v>#DIV/0!</v>
      </c>
      <c r="O223" s="31" t="e">
        <f t="shared" si="85"/>
        <v>#DIV/0!</v>
      </c>
      <c r="P223" s="31" t="e">
        <f t="shared" si="85"/>
        <v>#DIV/0!</v>
      </c>
      <c r="Q223" s="31" t="e">
        <f t="shared" si="85"/>
        <v>#DIV/0!</v>
      </c>
      <c r="R223" s="31" t="e">
        <f t="shared" si="85"/>
        <v>#DIV/0!</v>
      </c>
      <c r="S223" s="31" t="e">
        <f t="shared" si="85"/>
        <v>#DIV/0!</v>
      </c>
      <c r="T223" s="31" t="e">
        <f t="shared" si="85"/>
        <v>#DIV/0!</v>
      </c>
      <c r="U223" s="31" t="e">
        <f t="shared" si="85"/>
        <v>#DIV/0!</v>
      </c>
      <c r="V223" s="31" t="e">
        <f t="shared" si="85"/>
        <v>#DIV/0!</v>
      </c>
      <c r="W223" s="31" t="e">
        <f t="shared" si="85"/>
        <v>#DIV/0!</v>
      </c>
      <c r="Z223" s="204"/>
      <c r="AA223" s="20">
        <f>$C$78</f>
        <v>1400</v>
      </c>
      <c r="AB223" s="36">
        <f t="shared" si="78"/>
        <v>1.4000000000000001</v>
      </c>
      <c r="AC223" s="44" t="str">
        <f>IF(Waarschuwingen!$B$35=TRUE,Waarschuwingen!$C$35,IF(E151&gt;1765.8,Waarschuwingen!$C$41,ROUND(E199/($AB223/2),0)))</f>
        <v>N/A</v>
      </c>
      <c r="AD223" s="44" t="str">
        <f>IF(Waarschuwingen!$B$35=TRUE,Waarschuwingen!$C$35,IF(F151&gt;1765.8,Waarschuwingen!$C$41,ROUND(F199/($AB223/2),0)))</f>
        <v>N/A</v>
      </c>
      <c r="AE223" s="44" t="str">
        <f>IF(Waarschuwingen!$B$35=TRUE,Waarschuwingen!$C$35,IF(G151&gt;1765.8,Waarschuwingen!$C$41,ROUND(G199/($AB223/2),0)))</f>
        <v>N/A</v>
      </c>
      <c r="AF223" s="44" t="str">
        <f>IF(Waarschuwingen!$B$35=TRUE,Waarschuwingen!$C$35,IF(H151&gt;1765.8,Waarschuwingen!$C$41,ROUND(H199/($AB223/2),0)))</f>
        <v>N/A</v>
      </c>
      <c r="AG223" s="44" t="str">
        <f>IF(Waarschuwingen!$B$35=TRUE,Waarschuwingen!$C$35,IF(I151&gt;1765.8,Waarschuwingen!$C$41,ROUND(I199/($AB223/2),0)))</f>
        <v>N/A</v>
      </c>
      <c r="AH223" s="44" t="str">
        <f>IF(Waarschuwingen!$B$35=TRUE,Waarschuwingen!$C$35,IF(J151&gt;1765.8,Waarschuwingen!$C$41,ROUND(J199/($AB223/2),0)))</f>
        <v>N/A</v>
      </c>
      <c r="AI223" s="44" t="str">
        <f>IF(Waarschuwingen!$B$35=TRUE,Waarschuwingen!$C$35,IF(K151&gt;1765.8,Waarschuwingen!$C$41,ROUND(K199/($AB223/2),0)))</f>
        <v>N/A</v>
      </c>
      <c r="AJ223" s="44" t="str">
        <f>IF(Waarschuwingen!$B$35=TRUE,Waarschuwingen!$C$35,IF(L151&gt;1765.8,Waarschuwingen!$C$41,ROUND(L199/($AB223/2),0)))</f>
        <v>N/A</v>
      </c>
      <c r="AK223" s="44" t="str">
        <f>IF(Waarschuwingen!$B$35=TRUE,Waarschuwingen!$C$35,IF(M151&gt;1765.8,Waarschuwingen!$C$41,ROUND(M199/($AB223/2),0)))</f>
        <v>N/A</v>
      </c>
      <c r="AL223" s="44" t="str">
        <f>IF(Waarschuwingen!$B$35=TRUE,Waarschuwingen!$C$35,IF(N151&gt;1765.8,Waarschuwingen!$C$41,ROUND(N199/($AB223/2),0)))</f>
        <v>N/A</v>
      </c>
      <c r="AM223" s="44" t="str">
        <f>IF(Waarschuwingen!$B$35=TRUE,Waarschuwingen!$C$35,IF(O151&gt;1765.8,Waarschuwingen!$C$41,ROUND(O199/($AB223/2),0)))</f>
        <v>N/A</v>
      </c>
      <c r="AN223" s="44" t="str">
        <f>IF(Waarschuwingen!$B$35=TRUE,Waarschuwingen!$C$35,IF(P151&gt;1765.8,Waarschuwingen!$C$41,ROUND(P199/($AB223/2),0)))</f>
        <v>N/A</v>
      </c>
      <c r="AO223" s="44" t="str">
        <f>IF(Waarschuwingen!$B$35=TRUE,Waarschuwingen!$C$35,IF(Q151&gt;1765.8,Waarschuwingen!$C$41,ROUND(Q199/($AB223/2),0)))</f>
        <v>N/A</v>
      </c>
      <c r="AP223" s="44" t="str">
        <f>IF(Waarschuwingen!$B$35=TRUE,Waarschuwingen!$C$35,IF(R151&gt;1765.8,Waarschuwingen!$C$41,ROUND(R199/($AB223/2),0)))</f>
        <v>N/A</v>
      </c>
      <c r="AQ223" s="44" t="str">
        <f>IF(Waarschuwingen!$B$35=TRUE,Waarschuwingen!$C$35,IF(S151&gt;1765.8,Waarschuwingen!$C$41,ROUND(S199/($AB223/2),0)))</f>
        <v>N/A</v>
      </c>
      <c r="AR223" s="44" t="str">
        <f>IF(Waarschuwingen!$B$35=TRUE,Waarschuwingen!$C$35,IF(T151&gt;1765.8,Waarschuwingen!$C$41,ROUND(T199/($AB223/2),0)))</f>
        <v>N/A</v>
      </c>
      <c r="AS223" s="44" t="str">
        <f>IF(Waarschuwingen!$B$35=TRUE,Waarschuwingen!$C$35,IF(U151&gt;1765.8,Waarschuwingen!$C$41,ROUND(U199/($AB223/2),0)))</f>
        <v>N/A</v>
      </c>
      <c r="AT223" s="44" t="str">
        <f>IF(Waarschuwingen!$B$35=TRUE,Waarschuwingen!$C$35,IF(V151&gt;1765.8,Waarschuwingen!$C$41,ROUND(V199/($AB223/2),0)))</f>
        <v>N/A</v>
      </c>
      <c r="AU223" s="44" t="str">
        <f>IF(Waarschuwingen!$B$35=TRUE,Waarschuwingen!$C$35,IF(W151&gt;1765.8,Waarschuwingen!$C$41,ROUND(W199/($AB223/2),0)))</f>
        <v>N/A</v>
      </c>
    </row>
    <row r="224" spans="2:47" x14ac:dyDescent="0.25">
      <c r="B224" s="204"/>
      <c r="C224" s="20">
        <f>$C$79</f>
        <v>1500</v>
      </c>
      <c r="D224" s="36">
        <f t="shared" si="76"/>
        <v>1.5</v>
      </c>
      <c r="E224" s="31" t="e">
        <f t="shared" ref="E224:W224" si="86">E200/($D224/2)</f>
        <v>#DIV/0!</v>
      </c>
      <c r="F224" s="31" t="e">
        <f t="shared" si="86"/>
        <v>#DIV/0!</v>
      </c>
      <c r="G224" s="31" t="e">
        <f t="shared" si="86"/>
        <v>#DIV/0!</v>
      </c>
      <c r="H224" s="31" t="e">
        <f t="shared" si="86"/>
        <v>#DIV/0!</v>
      </c>
      <c r="I224" s="31" t="e">
        <f t="shared" si="86"/>
        <v>#DIV/0!</v>
      </c>
      <c r="J224" s="31" t="e">
        <f t="shared" si="86"/>
        <v>#DIV/0!</v>
      </c>
      <c r="K224" s="31" t="e">
        <f t="shared" si="86"/>
        <v>#DIV/0!</v>
      </c>
      <c r="L224" s="31" t="e">
        <f t="shared" si="86"/>
        <v>#DIV/0!</v>
      </c>
      <c r="M224" s="31" t="e">
        <f t="shared" si="86"/>
        <v>#DIV/0!</v>
      </c>
      <c r="N224" s="31" t="e">
        <f t="shared" si="86"/>
        <v>#DIV/0!</v>
      </c>
      <c r="O224" s="31" t="e">
        <f t="shared" si="86"/>
        <v>#DIV/0!</v>
      </c>
      <c r="P224" s="31" t="e">
        <f t="shared" si="86"/>
        <v>#DIV/0!</v>
      </c>
      <c r="Q224" s="31" t="e">
        <f t="shared" si="86"/>
        <v>#DIV/0!</v>
      </c>
      <c r="R224" s="31" t="e">
        <f t="shared" si="86"/>
        <v>#DIV/0!</v>
      </c>
      <c r="S224" s="31" t="e">
        <f t="shared" si="86"/>
        <v>#DIV/0!</v>
      </c>
      <c r="T224" s="31" t="e">
        <f t="shared" si="86"/>
        <v>#DIV/0!</v>
      </c>
      <c r="U224" s="31" t="e">
        <f t="shared" si="86"/>
        <v>#DIV/0!</v>
      </c>
      <c r="V224" s="31" t="e">
        <f t="shared" si="86"/>
        <v>#DIV/0!</v>
      </c>
      <c r="W224" s="31" t="e">
        <f t="shared" si="86"/>
        <v>#DIV/0!</v>
      </c>
      <c r="Z224" s="204"/>
      <c r="AA224" s="20">
        <f>$C$79</f>
        <v>1500</v>
      </c>
      <c r="AB224" s="36">
        <f t="shared" si="78"/>
        <v>1.5</v>
      </c>
      <c r="AC224" s="44" t="str">
        <f>IF(Waarschuwingen!$B$35=TRUE,Waarschuwingen!$C$35,IF(E152&gt;1765.8,Waarschuwingen!$C$41,ROUND(E200/($AB224/2),0)))</f>
        <v>N/A</v>
      </c>
      <c r="AD224" s="44" t="str">
        <f>IF(Waarschuwingen!$B$35=TRUE,Waarschuwingen!$C$35,IF(F152&gt;1765.8,Waarschuwingen!$C$41,ROUND(F200/($AB224/2),0)))</f>
        <v>N/A</v>
      </c>
      <c r="AE224" s="44" t="str">
        <f>IF(Waarschuwingen!$B$35=TRUE,Waarschuwingen!$C$35,IF(G152&gt;1765.8,Waarschuwingen!$C$41,ROUND(G200/($AB224/2),0)))</f>
        <v>N/A</v>
      </c>
      <c r="AF224" s="44" t="str">
        <f>IF(Waarschuwingen!$B$35=TRUE,Waarschuwingen!$C$35,IF(H152&gt;1765.8,Waarschuwingen!$C$41,ROUND(H200/($AB224/2),0)))</f>
        <v>N/A</v>
      </c>
      <c r="AG224" s="44" t="str">
        <f>IF(Waarschuwingen!$B$35=TRUE,Waarschuwingen!$C$35,IF(I152&gt;1765.8,Waarschuwingen!$C$41,ROUND(I200/($AB224/2),0)))</f>
        <v>N/A</v>
      </c>
      <c r="AH224" s="44" t="str">
        <f>IF(Waarschuwingen!$B$35=TRUE,Waarschuwingen!$C$35,IF(J152&gt;1765.8,Waarschuwingen!$C$41,ROUND(J200/($AB224/2),0)))</f>
        <v>N/A</v>
      </c>
      <c r="AI224" s="44" t="str">
        <f>IF(Waarschuwingen!$B$35=TRUE,Waarschuwingen!$C$35,IF(K152&gt;1765.8,Waarschuwingen!$C$41,ROUND(K200/($AB224/2),0)))</f>
        <v>N/A</v>
      </c>
      <c r="AJ224" s="44" t="str">
        <f>IF(Waarschuwingen!$B$35=TRUE,Waarschuwingen!$C$35,IF(L152&gt;1765.8,Waarschuwingen!$C$41,ROUND(L200/($AB224/2),0)))</f>
        <v>N/A</v>
      </c>
      <c r="AK224" s="44" t="str">
        <f>IF(Waarschuwingen!$B$35=TRUE,Waarschuwingen!$C$35,IF(M152&gt;1765.8,Waarschuwingen!$C$41,ROUND(M200/($AB224/2),0)))</f>
        <v>N/A</v>
      </c>
      <c r="AL224" s="44" t="str">
        <f>IF(Waarschuwingen!$B$35=TRUE,Waarschuwingen!$C$35,IF(N152&gt;1765.8,Waarschuwingen!$C$41,ROUND(N200/($AB224/2),0)))</f>
        <v>N/A</v>
      </c>
      <c r="AM224" s="44" t="str">
        <f>IF(Waarschuwingen!$B$35=TRUE,Waarschuwingen!$C$35,IF(O152&gt;1765.8,Waarschuwingen!$C$41,ROUND(O200/($AB224/2),0)))</f>
        <v>N/A</v>
      </c>
      <c r="AN224" s="44" t="str">
        <f>IF(Waarschuwingen!$B$35=TRUE,Waarschuwingen!$C$35,IF(P152&gt;1765.8,Waarschuwingen!$C$41,ROUND(P200/($AB224/2),0)))</f>
        <v>N/A</v>
      </c>
      <c r="AO224" s="44" t="str">
        <f>IF(Waarschuwingen!$B$35=TRUE,Waarschuwingen!$C$35,IF(Q152&gt;1765.8,Waarschuwingen!$C$41,ROUND(Q200/($AB224/2),0)))</f>
        <v>N/A</v>
      </c>
      <c r="AP224" s="44" t="str">
        <f>IF(Waarschuwingen!$B$35=TRUE,Waarschuwingen!$C$35,IF(R152&gt;1765.8,Waarschuwingen!$C$41,ROUND(R200/($AB224/2),0)))</f>
        <v>N/A</v>
      </c>
      <c r="AQ224" s="44" t="str">
        <f>IF(Waarschuwingen!$B$35=TRUE,Waarschuwingen!$C$35,IF(S152&gt;1765.8,Waarschuwingen!$C$41,ROUND(S200/($AB224/2),0)))</f>
        <v>N/A</v>
      </c>
      <c r="AR224" s="44" t="str">
        <f>IF(Waarschuwingen!$B$35=TRUE,Waarschuwingen!$C$35,IF(T152&gt;1765.8,Waarschuwingen!$C$41,ROUND(T200/($AB224/2),0)))</f>
        <v>N/A</v>
      </c>
      <c r="AS224" s="44" t="str">
        <f>IF(Waarschuwingen!$B$35=TRUE,Waarschuwingen!$C$35,IF(U152&gt;1765.8,Waarschuwingen!$C$41,ROUND(U200/($AB224/2),0)))</f>
        <v>N/A</v>
      </c>
      <c r="AT224" s="44" t="str">
        <f>IF(Waarschuwingen!$B$35=TRUE,Waarschuwingen!$C$35,IF(V152&gt;1765.8,Waarschuwingen!$C$41,ROUND(V200/($AB224/2),0)))</f>
        <v>N/A</v>
      </c>
      <c r="AU224" s="44" t="str">
        <f>IF(Waarschuwingen!$B$35=TRUE,Waarschuwingen!$C$35,IF(W152&gt;1765.8,Waarschuwingen!$C$41,ROUND(W200/($AB224/2),0)))</f>
        <v>N/A</v>
      </c>
    </row>
    <row r="225" spans="2:47" x14ac:dyDescent="0.25">
      <c r="B225" s="204"/>
      <c r="C225" s="20">
        <f>$C$80</f>
        <v>1600</v>
      </c>
      <c r="D225" s="36">
        <f t="shared" si="76"/>
        <v>1.6</v>
      </c>
      <c r="E225" s="31" t="e">
        <f t="shared" ref="E225:W225" si="87">E201/($D225/2)</f>
        <v>#DIV/0!</v>
      </c>
      <c r="F225" s="31" t="e">
        <f t="shared" si="87"/>
        <v>#DIV/0!</v>
      </c>
      <c r="G225" s="31" t="e">
        <f t="shared" si="87"/>
        <v>#DIV/0!</v>
      </c>
      <c r="H225" s="31" t="e">
        <f t="shared" si="87"/>
        <v>#DIV/0!</v>
      </c>
      <c r="I225" s="31" t="e">
        <f t="shared" si="87"/>
        <v>#DIV/0!</v>
      </c>
      <c r="J225" s="31" t="e">
        <f t="shared" si="87"/>
        <v>#DIV/0!</v>
      </c>
      <c r="K225" s="31" t="e">
        <f t="shared" si="87"/>
        <v>#DIV/0!</v>
      </c>
      <c r="L225" s="31" t="e">
        <f t="shared" si="87"/>
        <v>#DIV/0!</v>
      </c>
      <c r="M225" s="31" t="e">
        <f t="shared" si="87"/>
        <v>#DIV/0!</v>
      </c>
      <c r="N225" s="31" t="e">
        <f t="shared" si="87"/>
        <v>#DIV/0!</v>
      </c>
      <c r="O225" s="31" t="e">
        <f t="shared" si="87"/>
        <v>#DIV/0!</v>
      </c>
      <c r="P225" s="31" t="e">
        <f t="shared" si="87"/>
        <v>#DIV/0!</v>
      </c>
      <c r="Q225" s="31" t="e">
        <f t="shared" si="87"/>
        <v>#DIV/0!</v>
      </c>
      <c r="R225" s="31" t="e">
        <f t="shared" si="87"/>
        <v>#DIV/0!</v>
      </c>
      <c r="S225" s="31" t="e">
        <f t="shared" si="87"/>
        <v>#DIV/0!</v>
      </c>
      <c r="T225" s="31" t="e">
        <f t="shared" si="87"/>
        <v>#DIV/0!</v>
      </c>
      <c r="U225" s="31" t="e">
        <f t="shared" si="87"/>
        <v>#DIV/0!</v>
      </c>
      <c r="V225" s="31" t="e">
        <f t="shared" si="87"/>
        <v>#DIV/0!</v>
      </c>
      <c r="W225" s="31" t="e">
        <f t="shared" si="87"/>
        <v>#DIV/0!</v>
      </c>
      <c r="Z225" s="204"/>
      <c r="AA225" s="20">
        <f>$C$80</f>
        <v>1600</v>
      </c>
      <c r="AB225" s="36">
        <f t="shared" si="78"/>
        <v>1.6</v>
      </c>
      <c r="AC225" s="44" t="str">
        <f>IF(Waarschuwingen!$B$35=TRUE,Waarschuwingen!$C$35,IF(E153&gt;1765.8,Waarschuwingen!$C$41,ROUND(E201/($AB225/2),0)))</f>
        <v>N/A</v>
      </c>
      <c r="AD225" s="44" t="str">
        <f>IF(Waarschuwingen!$B$35=TRUE,Waarschuwingen!$C$35,IF(F153&gt;1765.8,Waarschuwingen!$C$41,ROUND(F201/($AB225/2),0)))</f>
        <v>N/A</v>
      </c>
      <c r="AE225" s="44" t="str">
        <f>IF(Waarschuwingen!$B$35=TRUE,Waarschuwingen!$C$35,IF(G153&gt;1765.8,Waarschuwingen!$C$41,ROUND(G201/($AB225/2),0)))</f>
        <v>N/A</v>
      </c>
      <c r="AF225" s="44" t="str">
        <f>IF(Waarschuwingen!$B$35=TRUE,Waarschuwingen!$C$35,IF(H153&gt;1765.8,Waarschuwingen!$C$41,ROUND(H201/($AB225/2),0)))</f>
        <v>N/A</v>
      </c>
      <c r="AG225" s="44" t="str">
        <f>IF(Waarschuwingen!$B$35=TRUE,Waarschuwingen!$C$35,IF(I153&gt;1765.8,Waarschuwingen!$C$41,ROUND(I201/($AB225/2),0)))</f>
        <v>N/A</v>
      </c>
      <c r="AH225" s="44" t="str">
        <f>IF(Waarschuwingen!$B$35=TRUE,Waarschuwingen!$C$35,IF(J153&gt;1765.8,Waarschuwingen!$C$41,ROUND(J201/($AB225/2),0)))</f>
        <v>N/A</v>
      </c>
      <c r="AI225" s="44" t="str">
        <f>IF(Waarschuwingen!$B$35=TRUE,Waarschuwingen!$C$35,IF(K153&gt;1765.8,Waarschuwingen!$C$41,ROUND(K201/($AB225/2),0)))</f>
        <v>N/A</v>
      </c>
      <c r="AJ225" s="44" t="str">
        <f>IF(Waarschuwingen!$B$35=TRUE,Waarschuwingen!$C$35,IF(L153&gt;1765.8,Waarschuwingen!$C$41,ROUND(L201/($AB225/2),0)))</f>
        <v>N/A</v>
      </c>
      <c r="AK225" s="44" t="str">
        <f>IF(Waarschuwingen!$B$35=TRUE,Waarschuwingen!$C$35,IF(M153&gt;1765.8,Waarschuwingen!$C$41,ROUND(M201/($AB225/2),0)))</f>
        <v>N/A</v>
      </c>
      <c r="AL225" s="44" t="str">
        <f>IF(Waarschuwingen!$B$35=TRUE,Waarschuwingen!$C$35,IF(N153&gt;1765.8,Waarschuwingen!$C$41,ROUND(N201/($AB225/2),0)))</f>
        <v>N/A</v>
      </c>
      <c r="AM225" s="44" t="str">
        <f>IF(Waarschuwingen!$B$35=TRUE,Waarschuwingen!$C$35,IF(O153&gt;1765.8,Waarschuwingen!$C$41,ROUND(O201/($AB225/2),0)))</f>
        <v>N/A</v>
      </c>
      <c r="AN225" s="44" t="str">
        <f>IF(Waarschuwingen!$B$35=TRUE,Waarschuwingen!$C$35,IF(P153&gt;1765.8,Waarschuwingen!$C$41,ROUND(P201/($AB225/2),0)))</f>
        <v>N/A</v>
      </c>
      <c r="AO225" s="44" t="str">
        <f>IF(Waarschuwingen!$B$35=TRUE,Waarschuwingen!$C$35,IF(Q153&gt;1765.8,Waarschuwingen!$C$41,ROUND(Q201/($AB225/2),0)))</f>
        <v>N/A</v>
      </c>
      <c r="AP225" s="44" t="str">
        <f>IF(Waarschuwingen!$B$35=TRUE,Waarschuwingen!$C$35,IF(R153&gt;1765.8,Waarschuwingen!$C$41,ROUND(R201/($AB225/2),0)))</f>
        <v>N/A</v>
      </c>
      <c r="AQ225" s="44" t="str">
        <f>IF(Waarschuwingen!$B$35=TRUE,Waarschuwingen!$C$35,IF(S153&gt;1765.8,Waarschuwingen!$C$41,ROUND(S201/($AB225/2),0)))</f>
        <v>N/A</v>
      </c>
      <c r="AR225" s="44" t="str">
        <f>IF(Waarschuwingen!$B$35=TRUE,Waarschuwingen!$C$35,IF(T153&gt;1765.8,Waarschuwingen!$C$41,ROUND(T201/($AB225/2),0)))</f>
        <v>N/A</v>
      </c>
      <c r="AS225" s="44" t="str">
        <f>IF(Waarschuwingen!$B$35=TRUE,Waarschuwingen!$C$35,IF(U153&gt;1765.8,Waarschuwingen!$C$41,ROUND(U201/($AB225/2),0)))</f>
        <v>N/A</v>
      </c>
      <c r="AT225" s="44" t="str">
        <f>IF(Waarschuwingen!$B$35=TRUE,Waarschuwingen!$C$35,IF(V153&gt;1765.8,Waarschuwingen!$C$41,ROUND(V201/($AB225/2),0)))</f>
        <v>N/A</v>
      </c>
      <c r="AU225" s="44" t="str">
        <f>IF(Waarschuwingen!$B$35=TRUE,Waarschuwingen!$C$35,IF(W153&gt;1765.8,Waarschuwingen!$C$41,ROUND(W201/($AB225/2),0)))</f>
        <v>N/A</v>
      </c>
    </row>
    <row r="226" spans="2:47" x14ac:dyDescent="0.25">
      <c r="B226" s="204"/>
      <c r="C226" s="20">
        <f>$C$81</f>
        <v>1700</v>
      </c>
      <c r="D226" s="36">
        <f t="shared" si="76"/>
        <v>1.7</v>
      </c>
      <c r="E226" s="31" t="e">
        <f t="shared" ref="E226:W226" si="88">E202/($D226/2)</f>
        <v>#DIV/0!</v>
      </c>
      <c r="F226" s="31" t="e">
        <f t="shared" si="88"/>
        <v>#DIV/0!</v>
      </c>
      <c r="G226" s="31" t="e">
        <f t="shared" si="88"/>
        <v>#DIV/0!</v>
      </c>
      <c r="H226" s="31" t="e">
        <f t="shared" si="88"/>
        <v>#DIV/0!</v>
      </c>
      <c r="I226" s="31" t="e">
        <f t="shared" si="88"/>
        <v>#DIV/0!</v>
      </c>
      <c r="J226" s="31" t="e">
        <f t="shared" si="88"/>
        <v>#DIV/0!</v>
      </c>
      <c r="K226" s="31" t="e">
        <f t="shared" si="88"/>
        <v>#DIV/0!</v>
      </c>
      <c r="L226" s="31" t="e">
        <f t="shared" si="88"/>
        <v>#DIV/0!</v>
      </c>
      <c r="M226" s="31" t="e">
        <f t="shared" si="88"/>
        <v>#DIV/0!</v>
      </c>
      <c r="N226" s="31" t="e">
        <f t="shared" si="88"/>
        <v>#DIV/0!</v>
      </c>
      <c r="O226" s="31" t="e">
        <f t="shared" si="88"/>
        <v>#DIV/0!</v>
      </c>
      <c r="P226" s="31" t="e">
        <f t="shared" si="88"/>
        <v>#DIV/0!</v>
      </c>
      <c r="Q226" s="31" t="e">
        <f t="shared" si="88"/>
        <v>#DIV/0!</v>
      </c>
      <c r="R226" s="31" t="e">
        <f t="shared" si="88"/>
        <v>#DIV/0!</v>
      </c>
      <c r="S226" s="31" t="e">
        <f t="shared" si="88"/>
        <v>#DIV/0!</v>
      </c>
      <c r="T226" s="31" t="e">
        <f t="shared" si="88"/>
        <v>#DIV/0!</v>
      </c>
      <c r="U226" s="31" t="e">
        <f t="shared" si="88"/>
        <v>#DIV/0!</v>
      </c>
      <c r="V226" s="31" t="e">
        <f t="shared" si="88"/>
        <v>#DIV/0!</v>
      </c>
      <c r="W226" s="31" t="e">
        <f t="shared" si="88"/>
        <v>#DIV/0!</v>
      </c>
      <c r="Z226" s="204"/>
      <c r="AA226" s="20">
        <f>$C$81</f>
        <v>1700</v>
      </c>
      <c r="AB226" s="36">
        <f t="shared" si="78"/>
        <v>1.7</v>
      </c>
      <c r="AC226" s="44" t="str">
        <f>IF(Waarschuwingen!$B$35=TRUE,Waarschuwingen!$C$35,IF(E154&gt;1765.8,Waarschuwingen!$C$41,ROUND(E202/($AB226/2),0)))</f>
        <v>N/A</v>
      </c>
      <c r="AD226" s="44" t="str">
        <f>IF(Waarschuwingen!$B$35=TRUE,Waarschuwingen!$C$35,IF(F154&gt;1765.8,Waarschuwingen!$C$41,ROUND(F202/($AB226/2),0)))</f>
        <v>N/A</v>
      </c>
      <c r="AE226" s="44" t="str">
        <f>IF(Waarschuwingen!$B$35=TRUE,Waarschuwingen!$C$35,IF(G154&gt;1765.8,Waarschuwingen!$C$41,ROUND(G202/($AB226/2),0)))</f>
        <v>N/A</v>
      </c>
      <c r="AF226" s="44" t="str">
        <f>IF(Waarschuwingen!$B$35=TRUE,Waarschuwingen!$C$35,IF(H154&gt;1765.8,Waarschuwingen!$C$41,ROUND(H202/($AB226/2),0)))</f>
        <v>N/A</v>
      </c>
      <c r="AG226" s="44" t="str">
        <f>IF(Waarschuwingen!$B$35=TRUE,Waarschuwingen!$C$35,IF(I154&gt;1765.8,Waarschuwingen!$C$41,ROUND(I202/($AB226/2),0)))</f>
        <v>N/A</v>
      </c>
      <c r="AH226" s="44" t="str">
        <f>IF(Waarschuwingen!$B$35=TRUE,Waarschuwingen!$C$35,IF(J154&gt;1765.8,Waarschuwingen!$C$41,ROUND(J202/($AB226/2),0)))</f>
        <v>N/A</v>
      </c>
      <c r="AI226" s="44" t="str">
        <f>IF(Waarschuwingen!$B$35=TRUE,Waarschuwingen!$C$35,IF(K154&gt;1765.8,Waarschuwingen!$C$41,ROUND(K202/($AB226/2),0)))</f>
        <v>N/A</v>
      </c>
      <c r="AJ226" s="44" t="str">
        <f>IF(Waarschuwingen!$B$35=TRUE,Waarschuwingen!$C$35,IF(L154&gt;1765.8,Waarschuwingen!$C$41,ROUND(L202/($AB226/2),0)))</f>
        <v>N/A</v>
      </c>
      <c r="AK226" s="44" t="str">
        <f>IF(Waarschuwingen!$B$35=TRUE,Waarschuwingen!$C$35,IF(M154&gt;1765.8,Waarschuwingen!$C$41,ROUND(M202/($AB226/2),0)))</f>
        <v>N/A</v>
      </c>
      <c r="AL226" s="44" t="str">
        <f>IF(Waarschuwingen!$B$35=TRUE,Waarschuwingen!$C$35,IF(N154&gt;1765.8,Waarschuwingen!$C$41,ROUND(N202/($AB226/2),0)))</f>
        <v>N/A</v>
      </c>
      <c r="AM226" s="44" t="str">
        <f>IF(Waarschuwingen!$B$35=TRUE,Waarschuwingen!$C$35,IF(O154&gt;1765.8,Waarschuwingen!$C$41,ROUND(O202/($AB226/2),0)))</f>
        <v>N/A</v>
      </c>
      <c r="AN226" s="44" t="str">
        <f>IF(Waarschuwingen!$B$35=TRUE,Waarschuwingen!$C$35,IF(P154&gt;1765.8,Waarschuwingen!$C$41,ROUND(P202/($AB226/2),0)))</f>
        <v>N/A</v>
      </c>
      <c r="AO226" s="44" t="str">
        <f>IF(Waarschuwingen!$B$35=TRUE,Waarschuwingen!$C$35,IF(Q154&gt;1765.8,Waarschuwingen!$C$41,ROUND(Q202/($AB226/2),0)))</f>
        <v>N/A</v>
      </c>
      <c r="AP226" s="44" t="str">
        <f>IF(Waarschuwingen!$B$35=TRUE,Waarschuwingen!$C$35,IF(R154&gt;1765.8,Waarschuwingen!$C$41,ROUND(R202/($AB226/2),0)))</f>
        <v>N/A</v>
      </c>
      <c r="AQ226" s="44" t="str">
        <f>IF(Waarschuwingen!$B$35=TRUE,Waarschuwingen!$C$35,IF(S154&gt;1765.8,Waarschuwingen!$C$41,ROUND(S202/($AB226/2),0)))</f>
        <v>N/A</v>
      </c>
      <c r="AR226" s="44" t="str">
        <f>IF(Waarschuwingen!$B$35=TRUE,Waarschuwingen!$C$35,IF(T154&gt;1765.8,Waarschuwingen!$C$41,ROUND(T202/($AB226/2),0)))</f>
        <v>N/A</v>
      </c>
      <c r="AS226" s="44" t="str">
        <f>IF(Waarschuwingen!$B$35=TRUE,Waarschuwingen!$C$35,IF(U154&gt;1765.8,Waarschuwingen!$C$41,ROUND(U202/($AB226/2),0)))</f>
        <v>N/A</v>
      </c>
      <c r="AT226" s="44" t="str">
        <f>IF(Waarschuwingen!$B$35=TRUE,Waarschuwingen!$C$35,IF(V154&gt;1765.8,Waarschuwingen!$C$41,ROUND(V202/($AB226/2),0)))</f>
        <v>N/A</v>
      </c>
      <c r="AU226" s="44" t="str">
        <f>IF(Waarschuwingen!$B$35=TRUE,Waarschuwingen!$C$35,IF(W154&gt;1765.8,Waarschuwingen!$C$41,ROUND(W202/($AB226/2),0)))</f>
        <v>N/A</v>
      </c>
    </row>
    <row r="227" spans="2:47" x14ac:dyDescent="0.25">
      <c r="B227" s="204"/>
      <c r="C227" s="20">
        <f>$C$82</f>
        <v>1800</v>
      </c>
      <c r="D227" s="36">
        <f t="shared" si="76"/>
        <v>1.8</v>
      </c>
      <c r="E227" s="31" t="e">
        <f t="shared" ref="E227:W227" si="89">E203/($D227/2)</f>
        <v>#DIV/0!</v>
      </c>
      <c r="F227" s="31" t="e">
        <f t="shared" si="89"/>
        <v>#DIV/0!</v>
      </c>
      <c r="G227" s="31" t="e">
        <f t="shared" si="89"/>
        <v>#DIV/0!</v>
      </c>
      <c r="H227" s="31" t="e">
        <f t="shared" si="89"/>
        <v>#DIV/0!</v>
      </c>
      <c r="I227" s="31" t="e">
        <f t="shared" si="89"/>
        <v>#DIV/0!</v>
      </c>
      <c r="J227" s="31" t="e">
        <f t="shared" si="89"/>
        <v>#DIV/0!</v>
      </c>
      <c r="K227" s="31" t="e">
        <f t="shared" si="89"/>
        <v>#DIV/0!</v>
      </c>
      <c r="L227" s="31" t="e">
        <f t="shared" si="89"/>
        <v>#DIV/0!</v>
      </c>
      <c r="M227" s="31" t="e">
        <f t="shared" si="89"/>
        <v>#DIV/0!</v>
      </c>
      <c r="N227" s="31" t="e">
        <f t="shared" si="89"/>
        <v>#DIV/0!</v>
      </c>
      <c r="O227" s="31" t="e">
        <f t="shared" si="89"/>
        <v>#DIV/0!</v>
      </c>
      <c r="P227" s="31" t="e">
        <f t="shared" si="89"/>
        <v>#DIV/0!</v>
      </c>
      <c r="Q227" s="31" t="e">
        <f t="shared" si="89"/>
        <v>#DIV/0!</v>
      </c>
      <c r="R227" s="31" t="e">
        <f t="shared" si="89"/>
        <v>#DIV/0!</v>
      </c>
      <c r="S227" s="31" t="e">
        <f t="shared" si="89"/>
        <v>#DIV/0!</v>
      </c>
      <c r="T227" s="31" t="e">
        <f t="shared" si="89"/>
        <v>#DIV/0!</v>
      </c>
      <c r="U227" s="31" t="e">
        <f t="shared" si="89"/>
        <v>#DIV/0!</v>
      </c>
      <c r="V227" s="31" t="e">
        <f t="shared" si="89"/>
        <v>#DIV/0!</v>
      </c>
      <c r="W227" s="31" t="e">
        <f t="shared" si="89"/>
        <v>#DIV/0!</v>
      </c>
      <c r="Z227" s="204"/>
      <c r="AA227" s="20">
        <f>$C$82</f>
        <v>1800</v>
      </c>
      <c r="AB227" s="36">
        <f t="shared" si="78"/>
        <v>1.8</v>
      </c>
      <c r="AC227" s="44" t="str">
        <f>IF(Waarschuwingen!$B$35=TRUE,Waarschuwingen!$C$35,IF(E155&gt;1765.8,Waarschuwingen!$C$41,ROUND(E203/($AB227/2),0)))</f>
        <v>N/A</v>
      </c>
      <c r="AD227" s="44" t="str">
        <f>IF(Waarschuwingen!$B$35=TRUE,Waarschuwingen!$C$35,IF(F155&gt;1765.8,Waarschuwingen!$C$41,ROUND(F203/($AB227/2),0)))</f>
        <v>N/A</v>
      </c>
      <c r="AE227" s="44" t="str">
        <f>IF(Waarschuwingen!$B$35=TRUE,Waarschuwingen!$C$35,IF(G155&gt;1765.8,Waarschuwingen!$C$41,ROUND(G203/($AB227/2),0)))</f>
        <v>N/A</v>
      </c>
      <c r="AF227" s="44" t="str">
        <f>IF(Waarschuwingen!$B$35=TRUE,Waarschuwingen!$C$35,IF(H155&gt;1765.8,Waarschuwingen!$C$41,ROUND(H203/($AB227/2),0)))</f>
        <v>N/A</v>
      </c>
      <c r="AG227" s="44" t="str">
        <f>IF(Waarschuwingen!$B$35=TRUE,Waarschuwingen!$C$35,IF(I155&gt;1765.8,Waarschuwingen!$C$41,ROUND(I203/($AB227/2),0)))</f>
        <v>N/A</v>
      </c>
      <c r="AH227" s="44" t="str">
        <f>IF(Waarschuwingen!$B$35=TRUE,Waarschuwingen!$C$35,IF(J155&gt;1765.8,Waarschuwingen!$C$41,ROUND(J203/($AB227/2),0)))</f>
        <v>N/A</v>
      </c>
      <c r="AI227" s="44" t="str">
        <f>IF(Waarschuwingen!$B$35=TRUE,Waarschuwingen!$C$35,IF(K155&gt;1765.8,Waarschuwingen!$C$41,ROUND(K203/($AB227/2),0)))</f>
        <v>N/A</v>
      </c>
      <c r="AJ227" s="44" t="str">
        <f>IF(Waarschuwingen!$B$35=TRUE,Waarschuwingen!$C$35,IF(L155&gt;1765.8,Waarschuwingen!$C$41,ROUND(L203/($AB227/2),0)))</f>
        <v>N/A</v>
      </c>
      <c r="AK227" s="44" t="str">
        <f>IF(Waarschuwingen!$B$35=TRUE,Waarschuwingen!$C$35,IF(M155&gt;1765.8,Waarschuwingen!$C$41,ROUND(M203/($AB227/2),0)))</f>
        <v>N/A</v>
      </c>
      <c r="AL227" s="44" t="str">
        <f>IF(Waarschuwingen!$B$35=TRUE,Waarschuwingen!$C$35,IF(N155&gt;1765.8,Waarschuwingen!$C$41,ROUND(N203/($AB227/2),0)))</f>
        <v>N/A</v>
      </c>
      <c r="AM227" s="44" t="str">
        <f>IF(Waarschuwingen!$B$35=TRUE,Waarschuwingen!$C$35,IF(O155&gt;1765.8,Waarschuwingen!$C$41,ROUND(O203/($AB227/2),0)))</f>
        <v>N/A</v>
      </c>
      <c r="AN227" s="44" t="str">
        <f>IF(Waarschuwingen!$B$35=TRUE,Waarschuwingen!$C$35,IF(P155&gt;1765.8,Waarschuwingen!$C$41,ROUND(P203/($AB227/2),0)))</f>
        <v>N/A</v>
      </c>
      <c r="AO227" s="44" t="str">
        <f>IF(Waarschuwingen!$B$35=TRUE,Waarschuwingen!$C$35,IF(Q155&gt;1765.8,Waarschuwingen!$C$41,ROUND(Q203/($AB227/2),0)))</f>
        <v>N/A</v>
      </c>
      <c r="AP227" s="44" t="str">
        <f>IF(Waarschuwingen!$B$35=TRUE,Waarschuwingen!$C$35,IF(R155&gt;1765.8,Waarschuwingen!$C$41,ROUND(R203/($AB227/2),0)))</f>
        <v>N/A</v>
      </c>
      <c r="AQ227" s="44" t="str">
        <f>IF(Waarschuwingen!$B$35=TRUE,Waarschuwingen!$C$35,IF(S155&gt;1765.8,Waarschuwingen!$C$41,ROUND(S203/($AB227/2),0)))</f>
        <v>N/A</v>
      </c>
      <c r="AR227" s="44" t="str">
        <f>IF(Waarschuwingen!$B$35=TRUE,Waarschuwingen!$C$35,IF(T155&gt;1765.8,Waarschuwingen!$C$41,ROUND(T203/($AB227/2),0)))</f>
        <v>N/A</v>
      </c>
      <c r="AS227" s="44" t="str">
        <f>IF(Waarschuwingen!$B$35=TRUE,Waarschuwingen!$C$35,IF(U155&gt;1765.8,Waarschuwingen!$C$41,ROUND(U203/($AB227/2),0)))</f>
        <v>N/A</v>
      </c>
      <c r="AT227" s="44" t="str">
        <f>IF(Waarschuwingen!$B$35=TRUE,Waarschuwingen!$C$35,IF(V155&gt;1765.8,Waarschuwingen!$C$41,ROUND(V203/($AB227/2),0)))</f>
        <v>N/A</v>
      </c>
      <c r="AU227" s="44" t="str">
        <f>IF(Waarschuwingen!$B$35=TRUE,Waarschuwingen!$C$35,IF(W155&gt;1765.8,Waarschuwingen!$C$41,ROUND(W203/($AB227/2),0)))</f>
        <v>N/A</v>
      </c>
    </row>
    <row r="228" spans="2:47" x14ac:dyDescent="0.25">
      <c r="B228" s="204"/>
      <c r="C228" s="20">
        <f>$C$83</f>
        <v>1900</v>
      </c>
      <c r="D228" s="36">
        <f t="shared" si="76"/>
        <v>1.9000000000000001</v>
      </c>
      <c r="E228" s="31" t="e">
        <f t="shared" ref="E228:W228" si="90">E204/($D228/2)</f>
        <v>#DIV/0!</v>
      </c>
      <c r="F228" s="31" t="e">
        <f t="shared" si="90"/>
        <v>#DIV/0!</v>
      </c>
      <c r="G228" s="31" t="e">
        <f t="shared" si="90"/>
        <v>#DIV/0!</v>
      </c>
      <c r="H228" s="31" t="e">
        <f t="shared" si="90"/>
        <v>#DIV/0!</v>
      </c>
      <c r="I228" s="31" t="e">
        <f t="shared" si="90"/>
        <v>#DIV/0!</v>
      </c>
      <c r="J228" s="31" t="e">
        <f t="shared" si="90"/>
        <v>#DIV/0!</v>
      </c>
      <c r="K228" s="31" t="e">
        <f t="shared" si="90"/>
        <v>#DIV/0!</v>
      </c>
      <c r="L228" s="31" t="e">
        <f t="shared" si="90"/>
        <v>#DIV/0!</v>
      </c>
      <c r="M228" s="31" t="e">
        <f t="shared" si="90"/>
        <v>#DIV/0!</v>
      </c>
      <c r="N228" s="31" t="e">
        <f t="shared" si="90"/>
        <v>#DIV/0!</v>
      </c>
      <c r="O228" s="31" t="e">
        <f t="shared" si="90"/>
        <v>#DIV/0!</v>
      </c>
      <c r="P228" s="31" t="e">
        <f t="shared" si="90"/>
        <v>#DIV/0!</v>
      </c>
      <c r="Q228" s="31" t="e">
        <f t="shared" si="90"/>
        <v>#DIV/0!</v>
      </c>
      <c r="R228" s="31" t="e">
        <f t="shared" si="90"/>
        <v>#DIV/0!</v>
      </c>
      <c r="S228" s="31" t="e">
        <f t="shared" si="90"/>
        <v>#DIV/0!</v>
      </c>
      <c r="T228" s="31" t="e">
        <f t="shared" si="90"/>
        <v>#DIV/0!</v>
      </c>
      <c r="U228" s="31" t="e">
        <f t="shared" si="90"/>
        <v>#DIV/0!</v>
      </c>
      <c r="V228" s="31" t="e">
        <f t="shared" si="90"/>
        <v>#DIV/0!</v>
      </c>
      <c r="W228" s="31" t="e">
        <f t="shared" si="90"/>
        <v>#DIV/0!</v>
      </c>
      <c r="Z228" s="204"/>
      <c r="AA228" s="20">
        <f>$C$83</f>
        <v>1900</v>
      </c>
      <c r="AB228" s="36">
        <f t="shared" si="78"/>
        <v>1.9000000000000001</v>
      </c>
      <c r="AC228" s="44" t="str">
        <f>IF(Waarschuwingen!$B$35=TRUE,Waarschuwingen!$C$35,IF(E156&gt;1765.8,Waarschuwingen!$C$41,ROUND(E204/($AB228/2),0)))</f>
        <v>N/A</v>
      </c>
      <c r="AD228" s="44" t="str">
        <f>IF(Waarschuwingen!$B$35=TRUE,Waarschuwingen!$C$35,IF(F156&gt;1765.8,Waarschuwingen!$C$41,ROUND(F204/($AB228/2),0)))</f>
        <v>N/A</v>
      </c>
      <c r="AE228" s="44" t="str">
        <f>IF(Waarschuwingen!$B$35=TRUE,Waarschuwingen!$C$35,IF(G156&gt;1765.8,Waarschuwingen!$C$41,ROUND(G204/($AB228/2),0)))</f>
        <v>N/A</v>
      </c>
      <c r="AF228" s="44" t="str">
        <f>IF(Waarschuwingen!$B$35=TRUE,Waarschuwingen!$C$35,IF(H156&gt;1765.8,Waarschuwingen!$C$41,ROUND(H204/($AB228/2),0)))</f>
        <v>N/A</v>
      </c>
      <c r="AG228" s="44" t="str">
        <f>IF(Waarschuwingen!$B$35=TRUE,Waarschuwingen!$C$35,IF(I156&gt;1765.8,Waarschuwingen!$C$41,ROUND(I204/($AB228/2),0)))</f>
        <v>N/A</v>
      </c>
      <c r="AH228" s="44" t="str">
        <f>IF(Waarschuwingen!$B$35=TRUE,Waarschuwingen!$C$35,IF(J156&gt;1765.8,Waarschuwingen!$C$41,ROUND(J204/($AB228/2),0)))</f>
        <v>N/A</v>
      </c>
      <c r="AI228" s="44" t="str">
        <f>IF(Waarschuwingen!$B$35=TRUE,Waarschuwingen!$C$35,IF(K156&gt;1765.8,Waarschuwingen!$C$41,ROUND(K204/($AB228/2),0)))</f>
        <v>N/A</v>
      </c>
      <c r="AJ228" s="44" t="str">
        <f>IF(Waarschuwingen!$B$35=TRUE,Waarschuwingen!$C$35,IF(L156&gt;1765.8,Waarschuwingen!$C$41,ROUND(L204/($AB228/2),0)))</f>
        <v>N/A</v>
      </c>
      <c r="AK228" s="44" t="str">
        <f>IF(Waarschuwingen!$B$35=TRUE,Waarschuwingen!$C$35,IF(M156&gt;1765.8,Waarschuwingen!$C$41,ROUND(M204/($AB228/2),0)))</f>
        <v>N/A</v>
      </c>
      <c r="AL228" s="44" t="str">
        <f>IF(Waarschuwingen!$B$35=TRUE,Waarschuwingen!$C$35,IF(N156&gt;1765.8,Waarschuwingen!$C$41,ROUND(N204/($AB228/2),0)))</f>
        <v>N/A</v>
      </c>
      <c r="AM228" s="44" t="str">
        <f>IF(Waarschuwingen!$B$35=TRUE,Waarschuwingen!$C$35,IF(O156&gt;1765.8,Waarschuwingen!$C$41,ROUND(O204/($AB228/2),0)))</f>
        <v>N/A</v>
      </c>
      <c r="AN228" s="44" t="str">
        <f>IF(Waarschuwingen!$B$35=TRUE,Waarschuwingen!$C$35,IF(P156&gt;1765.8,Waarschuwingen!$C$41,ROUND(P204/($AB228/2),0)))</f>
        <v>N/A</v>
      </c>
      <c r="AO228" s="44" t="str">
        <f>IF(Waarschuwingen!$B$35=TRUE,Waarschuwingen!$C$35,IF(Q156&gt;1765.8,Waarschuwingen!$C$41,ROUND(Q204/($AB228/2),0)))</f>
        <v>N/A</v>
      </c>
      <c r="AP228" s="44" t="str">
        <f>IF(Waarschuwingen!$B$35=TRUE,Waarschuwingen!$C$35,IF(R156&gt;1765.8,Waarschuwingen!$C$41,ROUND(R204/($AB228/2),0)))</f>
        <v>N/A</v>
      </c>
      <c r="AQ228" s="44" t="str">
        <f>IF(Waarschuwingen!$B$35=TRUE,Waarschuwingen!$C$35,IF(S156&gt;1765.8,Waarschuwingen!$C$41,ROUND(S204/($AB228/2),0)))</f>
        <v>N/A</v>
      </c>
      <c r="AR228" s="44" t="str">
        <f>IF(Waarschuwingen!$B$35=TRUE,Waarschuwingen!$C$35,IF(T156&gt;1765.8,Waarschuwingen!$C$41,ROUND(T204/($AB228/2),0)))</f>
        <v>N/A</v>
      </c>
      <c r="AS228" s="44" t="str">
        <f>IF(Waarschuwingen!$B$35=TRUE,Waarschuwingen!$C$35,IF(U156&gt;1765.8,Waarschuwingen!$C$41,ROUND(U204/($AB228/2),0)))</f>
        <v>N/A</v>
      </c>
      <c r="AT228" s="44" t="str">
        <f>IF(Waarschuwingen!$B$35=TRUE,Waarschuwingen!$C$35,IF(V156&gt;1765.8,Waarschuwingen!$C$41,ROUND(V204/($AB228/2),0)))</f>
        <v>N/A</v>
      </c>
      <c r="AU228" s="44" t="str">
        <f>IF(Waarschuwingen!$B$35=TRUE,Waarschuwingen!$C$35,IF(W156&gt;1765.8,Waarschuwingen!$C$41,ROUND(W204/($AB228/2),0)))</f>
        <v>N/A</v>
      </c>
    </row>
    <row r="229" spans="2:47" ht="15.75" thickBot="1" x14ac:dyDescent="0.3">
      <c r="B229" s="205"/>
      <c r="C229" s="21">
        <f>$C$84</f>
        <v>2000</v>
      </c>
      <c r="D229" s="37">
        <f t="shared" si="76"/>
        <v>2</v>
      </c>
      <c r="E229" s="31" t="e">
        <f t="shared" ref="E229:W229" si="91">E205/($D229/2)</f>
        <v>#DIV/0!</v>
      </c>
      <c r="F229" s="31" t="e">
        <f t="shared" si="91"/>
        <v>#DIV/0!</v>
      </c>
      <c r="G229" s="31" t="e">
        <f t="shared" si="91"/>
        <v>#DIV/0!</v>
      </c>
      <c r="H229" s="31" t="e">
        <f t="shared" si="91"/>
        <v>#DIV/0!</v>
      </c>
      <c r="I229" s="31" t="e">
        <f t="shared" si="91"/>
        <v>#DIV/0!</v>
      </c>
      <c r="J229" s="31" t="e">
        <f t="shared" si="91"/>
        <v>#DIV/0!</v>
      </c>
      <c r="K229" s="31" t="e">
        <f t="shared" si="91"/>
        <v>#DIV/0!</v>
      </c>
      <c r="L229" s="31" t="e">
        <f t="shared" si="91"/>
        <v>#DIV/0!</v>
      </c>
      <c r="M229" s="31" t="e">
        <f t="shared" si="91"/>
        <v>#DIV/0!</v>
      </c>
      <c r="N229" s="31" t="e">
        <f t="shared" si="91"/>
        <v>#DIV/0!</v>
      </c>
      <c r="O229" s="31" t="e">
        <f t="shared" si="91"/>
        <v>#DIV/0!</v>
      </c>
      <c r="P229" s="31" t="e">
        <f t="shared" si="91"/>
        <v>#DIV/0!</v>
      </c>
      <c r="Q229" s="31" t="e">
        <f t="shared" si="91"/>
        <v>#DIV/0!</v>
      </c>
      <c r="R229" s="31" t="e">
        <f t="shared" si="91"/>
        <v>#DIV/0!</v>
      </c>
      <c r="S229" s="31" t="e">
        <f t="shared" si="91"/>
        <v>#DIV/0!</v>
      </c>
      <c r="T229" s="31" t="e">
        <f t="shared" si="91"/>
        <v>#DIV/0!</v>
      </c>
      <c r="U229" s="31" t="e">
        <f t="shared" si="91"/>
        <v>#DIV/0!</v>
      </c>
      <c r="V229" s="31" t="e">
        <f t="shared" si="91"/>
        <v>#DIV/0!</v>
      </c>
      <c r="W229" s="31" t="e">
        <f t="shared" si="91"/>
        <v>#DIV/0!</v>
      </c>
      <c r="Z229" s="205"/>
      <c r="AA229" s="21">
        <f>$C$84</f>
        <v>2000</v>
      </c>
      <c r="AB229" s="37">
        <f t="shared" si="78"/>
        <v>2</v>
      </c>
      <c r="AC229" s="44" t="str">
        <f>IF(Waarschuwingen!$B$35=TRUE,Waarschuwingen!$C$35,IF(E157&gt;1765.8,Waarschuwingen!$C$41,ROUND(E205/($AB229/2),0)))</f>
        <v>N/A</v>
      </c>
      <c r="AD229" s="44" t="str">
        <f>IF(Waarschuwingen!$B$35=TRUE,Waarschuwingen!$C$35,IF(F157&gt;1765.8,Waarschuwingen!$C$41,ROUND(F205/($AB229/2),0)))</f>
        <v>N/A</v>
      </c>
      <c r="AE229" s="44" t="str">
        <f>IF(Waarschuwingen!$B$35=TRUE,Waarschuwingen!$C$35,IF(G157&gt;1765.8,Waarschuwingen!$C$41,ROUND(G205/($AB229/2),0)))</f>
        <v>N/A</v>
      </c>
      <c r="AF229" s="44" t="str">
        <f>IF(Waarschuwingen!$B$35=TRUE,Waarschuwingen!$C$35,IF(H157&gt;1765.8,Waarschuwingen!$C$41,ROUND(H205/($AB229/2),0)))</f>
        <v>N/A</v>
      </c>
      <c r="AG229" s="44" t="str">
        <f>IF(Waarschuwingen!$B$35=TRUE,Waarschuwingen!$C$35,IF(I157&gt;1765.8,Waarschuwingen!$C$41,ROUND(I205/($AB229/2),0)))</f>
        <v>N/A</v>
      </c>
      <c r="AH229" s="44" t="str">
        <f>IF(Waarschuwingen!$B$35=TRUE,Waarschuwingen!$C$35,IF(J157&gt;1765.8,Waarschuwingen!$C$41,ROUND(J205/($AB229/2),0)))</f>
        <v>N/A</v>
      </c>
      <c r="AI229" s="44" t="str">
        <f>IF(Waarschuwingen!$B$35=TRUE,Waarschuwingen!$C$35,IF(K157&gt;1765.8,Waarschuwingen!$C$41,ROUND(K205/($AB229/2),0)))</f>
        <v>N/A</v>
      </c>
      <c r="AJ229" s="44" t="str">
        <f>IF(Waarschuwingen!$B$35=TRUE,Waarschuwingen!$C$35,IF(L157&gt;1765.8,Waarschuwingen!$C$41,ROUND(L205/($AB229/2),0)))</f>
        <v>N/A</v>
      </c>
      <c r="AK229" s="44" t="str">
        <f>IF(Waarschuwingen!$B$35=TRUE,Waarschuwingen!$C$35,IF(M157&gt;1765.8,Waarschuwingen!$C$41,ROUND(M205/($AB229/2),0)))</f>
        <v>N/A</v>
      </c>
      <c r="AL229" s="44" t="str">
        <f>IF(Waarschuwingen!$B$35=TRUE,Waarschuwingen!$C$35,IF(N157&gt;1765.8,Waarschuwingen!$C$41,ROUND(N205/($AB229/2),0)))</f>
        <v>N/A</v>
      </c>
      <c r="AM229" s="44" t="str">
        <f>IF(Waarschuwingen!$B$35=TRUE,Waarschuwingen!$C$35,IF(O157&gt;1765.8,Waarschuwingen!$C$41,ROUND(O205/($AB229/2),0)))</f>
        <v>N/A</v>
      </c>
      <c r="AN229" s="44" t="str">
        <f>IF(Waarschuwingen!$B$35=TRUE,Waarschuwingen!$C$35,IF(P157&gt;1765.8,Waarschuwingen!$C$41,ROUND(P205/($AB229/2),0)))</f>
        <v>N/A</v>
      </c>
      <c r="AO229" s="44" t="str">
        <f>IF(Waarschuwingen!$B$35=TRUE,Waarschuwingen!$C$35,IF(Q157&gt;1765.8,Waarschuwingen!$C$41,ROUND(Q205/($AB229/2),0)))</f>
        <v>N/A</v>
      </c>
      <c r="AP229" s="44" t="str">
        <f>IF(Waarschuwingen!$B$35=TRUE,Waarschuwingen!$C$35,IF(R157&gt;1765.8,Waarschuwingen!$C$41,ROUND(R205/($AB229/2),0)))</f>
        <v>N/A</v>
      </c>
      <c r="AQ229" s="44" t="str">
        <f>IF(Waarschuwingen!$B$35=TRUE,Waarschuwingen!$C$35,IF(S157&gt;1765.8,Waarschuwingen!$C$41,ROUND(S205/($AB229/2),0)))</f>
        <v>N/A</v>
      </c>
      <c r="AR229" s="44" t="str">
        <f>IF(Waarschuwingen!$B$35=TRUE,Waarschuwingen!$C$35,IF(T157&gt;1765.8,Waarschuwingen!$C$41,ROUND(T205/($AB229/2),0)))</f>
        <v>N/A</v>
      </c>
      <c r="AS229" s="44" t="str">
        <f>IF(Waarschuwingen!$B$35=TRUE,Waarschuwingen!$C$35,IF(U157&gt;1765.8,Waarschuwingen!$C$41,ROUND(U205/($AB229/2),0)))</f>
        <v>N/A</v>
      </c>
      <c r="AT229" s="44" t="str">
        <f>IF(Waarschuwingen!$B$35=TRUE,Waarschuwingen!$C$35,IF(V157&gt;1765.8,Waarschuwingen!$C$41,ROUND(V205/($AB229/2),0)))</f>
        <v>N/A</v>
      </c>
      <c r="AU229" s="44" t="str">
        <f>IF(Waarschuwingen!$B$35=TRUE,Waarschuwingen!$C$35,IF(W157&gt;1765.8,Waarschuwingen!$C$41,ROUND(W205/($AB229/2),0)))</f>
        <v>N/A</v>
      </c>
    </row>
    <row r="232" spans="2:47" x14ac:dyDescent="0.25">
      <c r="B232" s="206" t="s">
        <v>153</v>
      </c>
      <c r="C232" s="206"/>
      <c r="D232" s="206"/>
      <c r="E232" s="206"/>
      <c r="F232" s="206"/>
      <c r="G232" s="206"/>
      <c r="H232" s="206"/>
      <c r="I232" s="206"/>
      <c r="J232" s="206"/>
      <c r="K232" s="206"/>
      <c r="L232" s="206"/>
      <c r="M232" s="206"/>
      <c r="N232" s="206"/>
      <c r="O232" s="206"/>
      <c r="P232" s="206"/>
      <c r="Q232" s="206"/>
      <c r="R232" s="206"/>
      <c r="S232" s="206"/>
      <c r="T232" s="206"/>
      <c r="U232" s="206"/>
      <c r="V232" s="206"/>
      <c r="W232" s="4"/>
    </row>
    <row r="233" spans="2:47" ht="15.75" thickBot="1" x14ac:dyDescent="0.3">
      <c r="B233" s="207"/>
      <c r="C233" s="207"/>
      <c r="D233" s="207"/>
      <c r="E233" s="207"/>
      <c r="F233" s="207"/>
      <c r="G233" s="207"/>
      <c r="H233" s="207"/>
      <c r="I233" s="207"/>
      <c r="J233" s="207"/>
      <c r="K233" s="207"/>
      <c r="L233" s="207"/>
      <c r="M233" s="207"/>
      <c r="N233" s="207"/>
      <c r="O233" s="207"/>
      <c r="P233" s="207"/>
      <c r="Q233" s="207"/>
      <c r="R233" s="207"/>
      <c r="S233" s="207"/>
      <c r="T233" s="207"/>
      <c r="U233" s="207"/>
      <c r="V233" s="207"/>
      <c r="W233" s="4"/>
    </row>
    <row r="234" spans="2:47" x14ac:dyDescent="0.25"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AC234" s="39"/>
    </row>
    <row r="235" spans="2:47" s="4" customFormat="1" x14ac:dyDescent="0.25">
      <c r="B235" s="222" t="s">
        <v>154</v>
      </c>
      <c r="C235" s="222"/>
      <c r="D235" s="222"/>
      <c r="E235" s="4" t="e">
        <f>VLOOKUP(M5,'pivot list'!A2:E54,4,FALSE)</f>
        <v>#N/A</v>
      </c>
      <c r="F235" s="4" t="s">
        <v>134</v>
      </c>
      <c r="AC235" s="39"/>
    </row>
    <row r="236" spans="2:47" s="4" customFormat="1" ht="15.75" thickBot="1" x14ac:dyDescent="0.3"/>
    <row r="237" spans="2:47" ht="18.75" x14ac:dyDescent="0.3">
      <c r="B237" s="208"/>
      <c r="C237" s="209"/>
      <c r="D237" s="210"/>
      <c r="E237" s="217" t="s">
        <v>54</v>
      </c>
      <c r="F237" s="218"/>
      <c r="G237" s="218"/>
      <c r="H237" s="218"/>
      <c r="I237" s="218"/>
      <c r="J237" s="218"/>
      <c r="K237" s="218"/>
      <c r="L237" s="218"/>
      <c r="M237" s="218"/>
      <c r="N237" s="218"/>
      <c r="O237" s="218"/>
      <c r="P237" s="218"/>
      <c r="Q237" s="218"/>
      <c r="R237" s="218"/>
      <c r="S237" s="218"/>
      <c r="T237" s="218"/>
      <c r="U237" s="218"/>
      <c r="V237" s="218"/>
      <c r="W237" s="219"/>
      <c r="Z237" s="208"/>
      <c r="AA237" s="209"/>
      <c r="AB237" s="210"/>
      <c r="AC237" s="217" t="s">
        <v>54</v>
      </c>
      <c r="AD237" s="218"/>
      <c r="AE237" s="218"/>
      <c r="AF237" s="218"/>
      <c r="AG237" s="218"/>
      <c r="AH237" s="218"/>
      <c r="AI237" s="218"/>
      <c r="AJ237" s="218"/>
      <c r="AK237" s="218"/>
      <c r="AL237" s="218"/>
      <c r="AM237" s="218"/>
      <c r="AN237" s="218"/>
      <c r="AO237" s="218"/>
      <c r="AP237" s="218"/>
      <c r="AQ237" s="218"/>
      <c r="AR237" s="218"/>
      <c r="AS237" s="218"/>
      <c r="AT237" s="218"/>
      <c r="AU237" s="219"/>
    </row>
    <row r="238" spans="2:47" x14ac:dyDescent="0.25">
      <c r="B238" s="211"/>
      <c r="C238" s="212"/>
      <c r="D238" s="213"/>
      <c r="E238" s="17">
        <f>$E$68</f>
        <v>600</v>
      </c>
      <c r="F238" s="18">
        <f>$F$68</f>
        <v>700</v>
      </c>
      <c r="G238" s="18">
        <f>$G$68</f>
        <v>800</v>
      </c>
      <c r="H238" s="18">
        <f>$H$68</f>
        <v>900</v>
      </c>
      <c r="I238" s="18">
        <f>$I$68</f>
        <v>1000</v>
      </c>
      <c r="J238" s="18">
        <f>$J$68</f>
        <v>1100</v>
      </c>
      <c r="K238" s="18">
        <f>$K$68</f>
        <v>1200</v>
      </c>
      <c r="L238" s="18">
        <f>$L$68</f>
        <v>1300</v>
      </c>
      <c r="M238" s="18">
        <f>$M$68</f>
        <v>1400</v>
      </c>
      <c r="N238" s="18">
        <f>$N$68</f>
        <v>1500</v>
      </c>
      <c r="O238" s="18">
        <f>$O$68</f>
        <v>1600</v>
      </c>
      <c r="P238" s="18">
        <f>$P$68</f>
        <v>1700</v>
      </c>
      <c r="Q238" s="18">
        <f>$Q$68</f>
        <v>1800</v>
      </c>
      <c r="R238" s="18">
        <f>$R$68</f>
        <v>1900</v>
      </c>
      <c r="S238" s="18">
        <f>$S$68</f>
        <v>2000</v>
      </c>
      <c r="T238" s="18">
        <f>$T$68</f>
        <v>2100</v>
      </c>
      <c r="U238" s="18">
        <f>$U$68</f>
        <v>2200</v>
      </c>
      <c r="V238" s="18">
        <f>$V$68</f>
        <v>2300</v>
      </c>
      <c r="W238" s="22">
        <f>$W$68</f>
        <v>2400</v>
      </c>
      <c r="Z238" s="211"/>
      <c r="AA238" s="212"/>
      <c r="AB238" s="213"/>
      <c r="AC238" s="17">
        <f>$E$68</f>
        <v>600</v>
      </c>
      <c r="AD238" s="18">
        <f>$F$68</f>
        <v>700</v>
      </c>
      <c r="AE238" s="18">
        <f>$G$68</f>
        <v>800</v>
      </c>
      <c r="AF238" s="18">
        <f>$H$68</f>
        <v>900</v>
      </c>
      <c r="AG238" s="18">
        <f>$I$68</f>
        <v>1000</v>
      </c>
      <c r="AH238" s="18">
        <f>$J$68</f>
        <v>1100</v>
      </c>
      <c r="AI238" s="18">
        <f>$K$68</f>
        <v>1200</v>
      </c>
      <c r="AJ238" s="18">
        <f>$L$68</f>
        <v>1300</v>
      </c>
      <c r="AK238" s="18">
        <f>$M$68</f>
        <v>1400</v>
      </c>
      <c r="AL238" s="18">
        <f>$N$68</f>
        <v>1500</v>
      </c>
      <c r="AM238" s="18">
        <f>$O$68</f>
        <v>1600</v>
      </c>
      <c r="AN238" s="18">
        <f>$P$68</f>
        <v>1700</v>
      </c>
      <c r="AO238" s="18">
        <f>$Q$68</f>
        <v>1800</v>
      </c>
      <c r="AP238" s="18">
        <f>$R$68</f>
        <v>1900</v>
      </c>
      <c r="AQ238" s="18">
        <f>$S$68</f>
        <v>2000</v>
      </c>
      <c r="AR238" s="18">
        <f>$T$68</f>
        <v>2100</v>
      </c>
      <c r="AS238" s="18">
        <f>$U$68</f>
        <v>2200</v>
      </c>
      <c r="AT238" s="18">
        <f>$V$68</f>
        <v>2300</v>
      </c>
      <c r="AU238" s="22">
        <f>$W$68</f>
        <v>2400</v>
      </c>
    </row>
    <row r="239" spans="2:47" ht="15.75" customHeight="1" thickBot="1" x14ac:dyDescent="0.3">
      <c r="B239" s="214"/>
      <c r="C239" s="215"/>
      <c r="D239" s="216"/>
      <c r="E239" s="32">
        <f t="shared" ref="E239:V239" si="92">E238*0.001</f>
        <v>0.6</v>
      </c>
      <c r="F239" s="33">
        <f t="shared" si="92"/>
        <v>0.70000000000000007</v>
      </c>
      <c r="G239" s="33">
        <f t="shared" si="92"/>
        <v>0.8</v>
      </c>
      <c r="H239" s="33">
        <f t="shared" si="92"/>
        <v>0.9</v>
      </c>
      <c r="I239" s="33">
        <f t="shared" si="92"/>
        <v>1</v>
      </c>
      <c r="J239" s="33">
        <f t="shared" si="92"/>
        <v>1.1000000000000001</v>
      </c>
      <c r="K239" s="33">
        <f t="shared" si="92"/>
        <v>1.2</v>
      </c>
      <c r="L239" s="33">
        <f t="shared" si="92"/>
        <v>1.3</v>
      </c>
      <c r="M239" s="33">
        <f t="shared" si="92"/>
        <v>1.4000000000000001</v>
      </c>
      <c r="N239" s="33">
        <f t="shared" si="92"/>
        <v>1.5</v>
      </c>
      <c r="O239" s="33">
        <f t="shared" si="92"/>
        <v>1.6</v>
      </c>
      <c r="P239" s="33">
        <f t="shared" si="92"/>
        <v>1.7</v>
      </c>
      <c r="Q239" s="33">
        <f t="shared" si="92"/>
        <v>1.8</v>
      </c>
      <c r="R239" s="33">
        <f t="shared" si="92"/>
        <v>1.9000000000000001</v>
      </c>
      <c r="S239" s="33">
        <f t="shared" si="92"/>
        <v>2</v>
      </c>
      <c r="T239" s="33">
        <f t="shared" si="92"/>
        <v>2.1</v>
      </c>
      <c r="U239" s="33">
        <f t="shared" si="92"/>
        <v>2.2000000000000002</v>
      </c>
      <c r="V239" s="33">
        <f t="shared" si="92"/>
        <v>2.3000000000000003</v>
      </c>
      <c r="W239" s="34">
        <f t="shared" ref="W239" si="93">W238*0.001</f>
        <v>2.4</v>
      </c>
      <c r="Z239" s="214"/>
      <c r="AA239" s="215"/>
      <c r="AB239" s="216"/>
      <c r="AC239" s="32">
        <f t="shared" ref="AC239:AU239" si="94">AC238*0.001</f>
        <v>0.6</v>
      </c>
      <c r="AD239" s="33">
        <f t="shared" si="94"/>
        <v>0.70000000000000007</v>
      </c>
      <c r="AE239" s="33">
        <f t="shared" si="94"/>
        <v>0.8</v>
      </c>
      <c r="AF239" s="33">
        <f t="shared" si="94"/>
        <v>0.9</v>
      </c>
      <c r="AG239" s="33">
        <f t="shared" si="94"/>
        <v>1</v>
      </c>
      <c r="AH239" s="33">
        <f t="shared" si="94"/>
        <v>1.1000000000000001</v>
      </c>
      <c r="AI239" s="33">
        <f t="shared" si="94"/>
        <v>1.2</v>
      </c>
      <c r="AJ239" s="33">
        <f t="shared" si="94"/>
        <v>1.3</v>
      </c>
      <c r="AK239" s="33">
        <f t="shared" si="94"/>
        <v>1.4000000000000001</v>
      </c>
      <c r="AL239" s="33">
        <f t="shared" si="94"/>
        <v>1.5</v>
      </c>
      <c r="AM239" s="33">
        <f t="shared" si="94"/>
        <v>1.6</v>
      </c>
      <c r="AN239" s="33">
        <f t="shared" si="94"/>
        <v>1.7</v>
      </c>
      <c r="AO239" s="33">
        <f t="shared" si="94"/>
        <v>1.8</v>
      </c>
      <c r="AP239" s="33">
        <f t="shared" si="94"/>
        <v>1.9000000000000001</v>
      </c>
      <c r="AQ239" s="33">
        <f t="shared" si="94"/>
        <v>2</v>
      </c>
      <c r="AR239" s="33">
        <f t="shared" si="94"/>
        <v>2.1</v>
      </c>
      <c r="AS239" s="33">
        <f t="shared" si="94"/>
        <v>2.2000000000000002</v>
      </c>
      <c r="AT239" s="33">
        <f t="shared" si="94"/>
        <v>2.3000000000000003</v>
      </c>
      <c r="AU239" s="34">
        <f t="shared" si="94"/>
        <v>2.4</v>
      </c>
    </row>
    <row r="240" spans="2:47" x14ac:dyDescent="0.25">
      <c r="B240" s="203" t="s">
        <v>55</v>
      </c>
      <c r="C240" s="19">
        <f>$C$70</f>
        <v>600</v>
      </c>
      <c r="D240" s="35">
        <f>C240*0.001</f>
        <v>0.6</v>
      </c>
      <c r="E240" s="28" t="e">
        <f>IF(E191/2&lt;=$E$235,"YES","NO")</f>
        <v>#DIV/0!</v>
      </c>
      <c r="F240" s="28" t="e">
        <f t="shared" ref="F240:W240" si="95">IF(F191/2&lt;=$E$235,"YES","NO")</f>
        <v>#DIV/0!</v>
      </c>
      <c r="G240" s="28" t="e">
        <f t="shared" si="95"/>
        <v>#DIV/0!</v>
      </c>
      <c r="H240" s="28" t="e">
        <f t="shared" si="95"/>
        <v>#DIV/0!</v>
      </c>
      <c r="I240" s="28" t="e">
        <f t="shared" si="95"/>
        <v>#DIV/0!</v>
      </c>
      <c r="J240" s="28" t="e">
        <f t="shared" si="95"/>
        <v>#DIV/0!</v>
      </c>
      <c r="K240" s="28" t="e">
        <f t="shared" si="95"/>
        <v>#DIV/0!</v>
      </c>
      <c r="L240" s="28" t="e">
        <f t="shared" si="95"/>
        <v>#DIV/0!</v>
      </c>
      <c r="M240" s="28" t="e">
        <f t="shared" si="95"/>
        <v>#DIV/0!</v>
      </c>
      <c r="N240" s="28" t="e">
        <f t="shared" si="95"/>
        <v>#DIV/0!</v>
      </c>
      <c r="O240" s="28" t="e">
        <f t="shared" si="95"/>
        <v>#DIV/0!</v>
      </c>
      <c r="P240" s="28" t="e">
        <f t="shared" si="95"/>
        <v>#DIV/0!</v>
      </c>
      <c r="Q240" s="28" t="e">
        <f t="shared" si="95"/>
        <v>#DIV/0!</v>
      </c>
      <c r="R240" s="28" t="e">
        <f t="shared" si="95"/>
        <v>#DIV/0!</v>
      </c>
      <c r="S240" s="28" t="e">
        <f t="shared" si="95"/>
        <v>#DIV/0!</v>
      </c>
      <c r="T240" s="28" t="e">
        <f t="shared" si="95"/>
        <v>#DIV/0!</v>
      </c>
      <c r="U240" s="28" t="e">
        <f t="shared" si="95"/>
        <v>#DIV/0!</v>
      </c>
      <c r="V240" s="28" t="e">
        <f t="shared" si="95"/>
        <v>#DIV/0!</v>
      </c>
      <c r="W240" s="28" t="e">
        <f t="shared" si="95"/>
        <v>#DIV/0!</v>
      </c>
      <c r="Z240" s="203" t="s">
        <v>55</v>
      </c>
      <c r="AA240" s="19">
        <f>$C$70</f>
        <v>600</v>
      </c>
      <c r="AB240" s="35">
        <f>AA240*0.001</f>
        <v>0.6</v>
      </c>
      <c r="AC240" s="28" t="str">
        <f>IF(Waarschuwingen!$B$35=TRUE,Waarschuwingen!$C$35,IF(E143&gt;1765.8,Waarschuwingen!$C$41,IF(E191/2&lt;=$E$235,"YES","NO")))</f>
        <v>N/A</v>
      </c>
      <c r="AD240" s="28" t="str">
        <f>IF(Waarschuwingen!$B$35=TRUE,Waarschuwingen!$C$35,IF(F143&gt;1765.8,Waarschuwingen!$C$41,IF(F191/2&lt;=$E$235,"YES","NO")))</f>
        <v>N/A</v>
      </c>
      <c r="AE240" s="28" t="str">
        <f>IF(Waarschuwingen!$B$35=TRUE,Waarschuwingen!$C$35,IF(G143&gt;1765.8,Waarschuwingen!$C$41,IF(G191/2&lt;=$E$235,"YES","NO")))</f>
        <v>N/A</v>
      </c>
      <c r="AF240" s="28" t="str">
        <f>IF(Waarschuwingen!$B$35=TRUE,Waarschuwingen!$C$35,IF(H143&gt;1765.8,Waarschuwingen!$C$41,IF(H191/2&lt;=$E$235,"YES","NO")))</f>
        <v>N/A</v>
      </c>
      <c r="AG240" s="28" t="str">
        <f>IF(Waarschuwingen!$B$35=TRUE,Waarschuwingen!$C$35,IF(I143&gt;1765.8,Waarschuwingen!$C$41,IF(I191/2&lt;=$E$235,"YES","NO")))</f>
        <v>N/A</v>
      </c>
      <c r="AH240" s="28" t="str">
        <f>IF(Waarschuwingen!$B$35=TRUE,Waarschuwingen!$C$35,IF(J143&gt;1765.8,Waarschuwingen!$C$41,IF(J191/2&lt;=$E$235,"YES","NO")))</f>
        <v>N/A</v>
      </c>
      <c r="AI240" s="28" t="str">
        <f>IF(Waarschuwingen!$B$35=TRUE,Waarschuwingen!$C$35,IF(K143&gt;1765.8,Waarschuwingen!$C$41,IF(K191/2&lt;=$E$235,"YES","NO")))</f>
        <v>N/A</v>
      </c>
      <c r="AJ240" s="28" t="str">
        <f>IF(Waarschuwingen!$B$35=TRUE,Waarschuwingen!$C$35,IF(L143&gt;1765.8,Waarschuwingen!$C$41,IF(L191/2&lt;=$E$235,"YES","NO")))</f>
        <v>N/A</v>
      </c>
      <c r="AK240" s="28" t="str">
        <f>IF(Waarschuwingen!$B$35=TRUE,Waarschuwingen!$C$35,IF(M143&gt;1765.8,Waarschuwingen!$C$41,IF(M191/2&lt;=$E$235,"YES","NO")))</f>
        <v>N/A</v>
      </c>
      <c r="AL240" s="28" t="str">
        <f>IF(Waarschuwingen!$B$35=TRUE,Waarschuwingen!$C$35,IF(N143&gt;1765.8,Waarschuwingen!$C$41,IF(N191/2&lt;=$E$235,"YES","NO")))</f>
        <v>N/A</v>
      </c>
      <c r="AM240" s="28" t="str">
        <f>IF(Waarschuwingen!$B$35=TRUE,Waarschuwingen!$C$35,IF(O143&gt;1765.8,Waarschuwingen!$C$41,IF(O191/2&lt;=$E$235,"YES","NO")))</f>
        <v>N/A</v>
      </c>
      <c r="AN240" s="28" t="str">
        <f>IF(Waarschuwingen!$B$35=TRUE,Waarschuwingen!$C$35,IF(P143&gt;1765.8,Waarschuwingen!$C$41,IF(P191/2&lt;=$E$235,"YES","NO")))</f>
        <v>N/A</v>
      </c>
      <c r="AO240" s="28" t="str">
        <f>IF(Waarschuwingen!$B$35=TRUE,Waarschuwingen!$C$35,IF(Q143&gt;1765.8,Waarschuwingen!$C$41,IF(Q191/2&lt;=$E$235,"YES","NO")))</f>
        <v>N/A</v>
      </c>
      <c r="AP240" s="28" t="str">
        <f>IF(Waarschuwingen!$B$35=TRUE,Waarschuwingen!$C$35,IF(R143&gt;1765.8,Waarschuwingen!$C$41,IF(R191/2&lt;=$E$235,"YES","NO")))</f>
        <v>N/A</v>
      </c>
      <c r="AQ240" s="28" t="str">
        <f>IF(Waarschuwingen!$B$35=TRUE,Waarschuwingen!$C$35,IF(S143&gt;1765.8,Waarschuwingen!$C$41,IF(S191/2&lt;=$E$235,"YES","NO")))</f>
        <v>N/A</v>
      </c>
      <c r="AR240" s="28" t="str">
        <f>IF(Waarschuwingen!$B$35=TRUE,Waarschuwingen!$C$35,IF(T143&gt;1765.8,Waarschuwingen!$C$41,IF(T191/2&lt;=$E$235,"YES","NO")))</f>
        <v>N/A</v>
      </c>
      <c r="AS240" s="28" t="str">
        <f>IF(Waarschuwingen!$B$35=TRUE,Waarschuwingen!$C$35,IF(U143&gt;1765.8,Waarschuwingen!$C$41,IF(U191/2&lt;=$E$235,"YES","NO")))</f>
        <v>N/A</v>
      </c>
      <c r="AT240" s="28" t="str">
        <f>IF(Waarschuwingen!$B$35=TRUE,Waarschuwingen!$C$35,IF(V143&gt;1765.8,Waarschuwingen!$C$41,IF(V191/2&lt;=$E$235,"YES","NO")))</f>
        <v>N/A</v>
      </c>
      <c r="AU240" s="28" t="str">
        <f>IF(Waarschuwingen!$B$35=TRUE,Waarschuwingen!$C$35,IF(W143&gt;1765.8,Waarschuwingen!$C$41,IF(W191/2&lt;=$E$235,"YES","NO")))</f>
        <v>N/A</v>
      </c>
    </row>
    <row r="241" spans="2:47" x14ac:dyDescent="0.25">
      <c r="B241" s="204"/>
      <c r="C241" s="20">
        <f>$C$71</f>
        <v>700</v>
      </c>
      <c r="D241" s="36">
        <f t="shared" ref="D241:D254" si="96">C241*0.001</f>
        <v>0.70000000000000007</v>
      </c>
      <c r="E241" s="28" t="e">
        <f t="shared" ref="E241:W241" si="97">IF(E192/2&lt;=$E$235,"YES","NO")</f>
        <v>#DIV/0!</v>
      </c>
      <c r="F241" s="28" t="e">
        <f t="shared" si="97"/>
        <v>#DIV/0!</v>
      </c>
      <c r="G241" s="28" t="e">
        <f t="shared" si="97"/>
        <v>#DIV/0!</v>
      </c>
      <c r="H241" s="28" t="e">
        <f t="shared" si="97"/>
        <v>#DIV/0!</v>
      </c>
      <c r="I241" s="28" t="e">
        <f t="shared" si="97"/>
        <v>#DIV/0!</v>
      </c>
      <c r="J241" s="28" t="e">
        <f t="shared" si="97"/>
        <v>#DIV/0!</v>
      </c>
      <c r="K241" s="28" t="e">
        <f t="shared" si="97"/>
        <v>#DIV/0!</v>
      </c>
      <c r="L241" s="28" t="e">
        <f t="shared" si="97"/>
        <v>#DIV/0!</v>
      </c>
      <c r="M241" s="28" t="e">
        <f t="shared" si="97"/>
        <v>#DIV/0!</v>
      </c>
      <c r="N241" s="28" t="e">
        <f t="shared" si="97"/>
        <v>#DIV/0!</v>
      </c>
      <c r="O241" s="28" t="e">
        <f t="shared" si="97"/>
        <v>#DIV/0!</v>
      </c>
      <c r="P241" s="28" t="e">
        <f t="shared" si="97"/>
        <v>#DIV/0!</v>
      </c>
      <c r="Q241" s="28" t="e">
        <f t="shared" si="97"/>
        <v>#DIV/0!</v>
      </c>
      <c r="R241" s="28" t="e">
        <f t="shared" si="97"/>
        <v>#DIV/0!</v>
      </c>
      <c r="S241" s="28" t="e">
        <f t="shared" si="97"/>
        <v>#DIV/0!</v>
      </c>
      <c r="T241" s="28" t="e">
        <f t="shared" si="97"/>
        <v>#DIV/0!</v>
      </c>
      <c r="U241" s="28" t="e">
        <f t="shared" si="97"/>
        <v>#DIV/0!</v>
      </c>
      <c r="V241" s="28" t="e">
        <f t="shared" si="97"/>
        <v>#DIV/0!</v>
      </c>
      <c r="W241" s="28" t="e">
        <f t="shared" si="97"/>
        <v>#DIV/0!</v>
      </c>
      <c r="Z241" s="204"/>
      <c r="AA241" s="20">
        <f>$C$71</f>
        <v>700</v>
      </c>
      <c r="AB241" s="36">
        <f t="shared" ref="AB241:AB254" si="98">AA241*0.001</f>
        <v>0.70000000000000007</v>
      </c>
      <c r="AC241" s="28" t="str">
        <f>IF(Waarschuwingen!$B$35=TRUE,Waarschuwingen!$C$35,IF(E144&gt;1765.8,Waarschuwingen!$C$41,IF(E192/2&lt;=$E$235,"YES","NO")))</f>
        <v>N/A</v>
      </c>
      <c r="AD241" s="28" t="str">
        <f>IF(Waarschuwingen!$B$35=TRUE,Waarschuwingen!$C$35,IF(F144&gt;1765.8,Waarschuwingen!$C$41,IF(F192/2&lt;=$E$235,"YES","NO")))</f>
        <v>N/A</v>
      </c>
      <c r="AE241" s="28" t="str">
        <f>IF(Waarschuwingen!$B$35=TRUE,Waarschuwingen!$C$35,IF(G144&gt;1765.8,Waarschuwingen!$C$41,IF(G192/2&lt;=$E$235,"YES","NO")))</f>
        <v>N/A</v>
      </c>
      <c r="AF241" s="28" t="str">
        <f>IF(Waarschuwingen!$B$35=TRUE,Waarschuwingen!$C$35,IF(H144&gt;1765.8,Waarschuwingen!$C$41,IF(H192/2&lt;=$E$235,"YES","NO")))</f>
        <v>N/A</v>
      </c>
      <c r="AG241" s="28" t="str">
        <f>IF(Waarschuwingen!$B$35=TRUE,Waarschuwingen!$C$35,IF(I144&gt;1765.8,Waarschuwingen!$C$41,IF(I192/2&lt;=$E$235,"YES","NO")))</f>
        <v>N/A</v>
      </c>
      <c r="AH241" s="28" t="str">
        <f>IF(Waarschuwingen!$B$35=TRUE,Waarschuwingen!$C$35,IF(J144&gt;1765.8,Waarschuwingen!$C$41,IF(J192/2&lt;=$E$235,"YES","NO")))</f>
        <v>N/A</v>
      </c>
      <c r="AI241" s="28" t="str">
        <f>IF(Waarschuwingen!$B$35=TRUE,Waarschuwingen!$C$35,IF(K144&gt;1765.8,Waarschuwingen!$C$41,IF(K192/2&lt;=$E$235,"YES","NO")))</f>
        <v>N/A</v>
      </c>
      <c r="AJ241" s="28" t="str">
        <f>IF(Waarschuwingen!$B$35=TRUE,Waarschuwingen!$C$35,IF(L144&gt;1765.8,Waarschuwingen!$C$41,IF(L192/2&lt;=$E$235,"YES","NO")))</f>
        <v>N/A</v>
      </c>
      <c r="AK241" s="28" t="str">
        <f>IF(Waarschuwingen!$B$35=TRUE,Waarschuwingen!$C$35,IF(M144&gt;1765.8,Waarschuwingen!$C$41,IF(M192/2&lt;=$E$235,"YES","NO")))</f>
        <v>N/A</v>
      </c>
      <c r="AL241" s="28" t="str">
        <f>IF(Waarschuwingen!$B$35=TRUE,Waarschuwingen!$C$35,IF(N144&gt;1765.8,Waarschuwingen!$C$41,IF(N192/2&lt;=$E$235,"YES","NO")))</f>
        <v>N/A</v>
      </c>
      <c r="AM241" s="28" t="str">
        <f>IF(Waarschuwingen!$B$35=TRUE,Waarschuwingen!$C$35,IF(O144&gt;1765.8,Waarschuwingen!$C$41,IF(O192/2&lt;=$E$235,"YES","NO")))</f>
        <v>N/A</v>
      </c>
      <c r="AN241" s="28" t="str">
        <f>IF(Waarschuwingen!$B$35=TRUE,Waarschuwingen!$C$35,IF(P144&gt;1765.8,Waarschuwingen!$C$41,IF(P192/2&lt;=$E$235,"YES","NO")))</f>
        <v>N/A</v>
      </c>
      <c r="AO241" s="28" t="str">
        <f>IF(Waarschuwingen!$B$35=TRUE,Waarschuwingen!$C$35,IF(Q144&gt;1765.8,Waarschuwingen!$C$41,IF(Q192/2&lt;=$E$235,"YES","NO")))</f>
        <v>N/A</v>
      </c>
      <c r="AP241" s="28" t="str">
        <f>IF(Waarschuwingen!$B$35=TRUE,Waarschuwingen!$C$35,IF(R144&gt;1765.8,Waarschuwingen!$C$41,IF(R192/2&lt;=$E$235,"YES","NO")))</f>
        <v>N/A</v>
      </c>
      <c r="AQ241" s="28" t="str">
        <f>IF(Waarschuwingen!$B$35=TRUE,Waarschuwingen!$C$35,IF(S144&gt;1765.8,Waarschuwingen!$C$41,IF(S192/2&lt;=$E$235,"YES","NO")))</f>
        <v>N/A</v>
      </c>
      <c r="AR241" s="28" t="str">
        <f>IF(Waarschuwingen!$B$35=TRUE,Waarschuwingen!$C$35,IF(T144&gt;1765.8,Waarschuwingen!$C$41,IF(T192/2&lt;=$E$235,"YES","NO")))</f>
        <v>N/A</v>
      </c>
      <c r="AS241" s="28" t="str">
        <f>IF(Waarschuwingen!$B$35=TRUE,Waarschuwingen!$C$35,IF(U144&gt;1765.8,Waarschuwingen!$C$41,IF(U192/2&lt;=$E$235,"YES","NO")))</f>
        <v>N/A</v>
      </c>
      <c r="AT241" s="28" t="str">
        <f>IF(Waarschuwingen!$B$35=TRUE,Waarschuwingen!$C$35,IF(V144&gt;1765.8,Waarschuwingen!$C$41,IF(V192/2&lt;=$E$235,"YES","NO")))</f>
        <v>N/A</v>
      </c>
      <c r="AU241" s="28" t="str">
        <f>IF(Waarschuwingen!$B$35=TRUE,Waarschuwingen!$C$35,IF(W144&gt;1765.8,Waarschuwingen!$C$41,IF(W192/2&lt;=$E$235,"YES","NO")))</f>
        <v>N/A</v>
      </c>
    </row>
    <row r="242" spans="2:47" x14ac:dyDescent="0.25">
      <c r="B242" s="204"/>
      <c r="C242" s="20">
        <f>$C$72</f>
        <v>800</v>
      </c>
      <c r="D242" s="36">
        <f t="shared" si="96"/>
        <v>0.8</v>
      </c>
      <c r="E242" s="28" t="e">
        <f t="shared" ref="E242:W242" si="99">IF(E193/2&lt;=$E$235,"YES","NO")</f>
        <v>#DIV/0!</v>
      </c>
      <c r="F242" s="28" t="e">
        <f t="shared" si="99"/>
        <v>#DIV/0!</v>
      </c>
      <c r="G242" s="28" t="e">
        <f t="shared" si="99"/>
        <v>#DIV/0!</v>
      </c>
      <c r="H242" s="28" t="e">
        <f t="shared" si="99"/>
        <v>#DIV/0!</v>
      </c>
      <c r="I242" s="28" t="e">
        <f t="shared" si="99"/>
        <v>#DIV/0!</v>
      </c>
      <c r="J242" s="28" t="e">
        <f t="shared" si="99"/>
        <v>#DIV/0!</v>
      </c>
      <c r="K242" s="28" t="e">
        <f t="shared" si="99"/>
        <v>#DIV/0!</v>
      </c>
      <c r="L242" s="28" t="e">
        <f t="shared" si="99"/>
        <v>#DIV/0!</v>
      </c>
      <c r="M242" s="28" t="e">
        <f t="shared" si="99"/>
        <v>#DIV/0!</v>
      </c>
      <c r="N242" s="28" t="e">
        <f t="shared" si="99"/>
        <v>#DIV/0!</v>
      </c>
      <c r="O242" s="28" t="e">
        <f t="shared" si="99"/>
        <v>#DIV/0!</v>
      </c>
      <c r="P242" s="28" t="e">
        <f t="shared" si="99"/>
        <v>#DIV/0!</v>
      </c>
      <c r="Q242" s="28" t="e">
        <f t="shared" si="99"/>
        <v>#DIV/0!</v>
      </c>
      <c r="R242" s="28" t="e">
        <f t="shared" si="99"/>
        <v>#DIV/0!</v>
      </c>
      <c r="S242" s="28" t="e">
        <f t="shared" si="99"/>
        <v>#DIV/0!</v>
      </c>
      <c r="T242" s="28" t="e">
        <f t="shared" si="99"/>
        <v>#DIV/0!</v>
      </c>
      <c r="U242" s="28" t="e">
        <f t="shared" si="99"/>
        <v>#DIV/0!</v>
      </c>
      <c r="V242" s="28" t="e">
        <f t="shared" si="99"/>
        <v>#DIV/0!</v>
      </c>
      <c r="W242" s="28" t="e">
        <f t="shared" si="99"/>
        <v>#DIV/0!</v>
      </c>
      <c r="Z242" s="204"/>
      <c r="AA242" s="20">
        <f>$C$72</f>
        <v>800</v>
      </c>
      <c r="AB242" s="36">
        <f t="shared" si="98"/>
        <v>0.8</v>
      </c>
      <c r="AC242" s="28" t="str">
        <f>IF(Waarschuwingen!$B$35=TRUE,Waarschuwingen!$C$35,IF(E145&gt;1765.8,Waarschuwingen!$C$41,IF(E193/2&lt;=$E$235,"YES","NO")))</f>
        <v>N/A</v>
      </c>
      <c r="AD242" s="28" t="str">
        <f>IF(Waarschuwingen!$B$35=TRUE,Waarschuwingen!$C$35,IF(F145&gt;1765.8,Waarschuwingen!$C$41,IF(F193/2&lt;=$E$235,"YES","NO")))</f>
        <v>N/A</v>
      </c>
      <c r="AE242" s="28" t="str">
        <f>IF(Waarschuwingen!$B$35=TRUE,Waarschuwingen!$C$35,IF(G145&gt;1765.8,Waarschuwingen!$C$41,IF(G193/2&lt;=$E$235,"YES","NO")))</f>
        <v>N/A</v>
      </c>
      <c r="AF242" s="28" t="str">
        <f>IF(Waarschuwingen!$B$35=TRUE,Waarschuwingen!$C$35,IF(H145&gt;1765.8,Waarschuwingen!$C$41,IF(H193/2&lt;=$E$235,"YES","NO")))</f>
        <v>N/A</v>
      </c>
      <c r="AG242" s="28" t="str">
        <f>IF(Waarschuwingen!$B$35=TRUE,Waarschuwingen!$C$35,IF(I145&gt;1765.8,Waarschuwingen!$C$41,IF(I193/2&lt;=$E$235,"YES","NO")))</f>
        <v>N/A</v>
      </c>
      <c r="AH242" s="28" t="str">
        <f>IF(Waarschuwingen!$B$35=TRUE,Waarschuwingen!$C$35,IF(J145&gt;1765.8,Waarschuwingen!$C$41,IF(J193/2&lt;=$E$235,"YES","NO")))</f>
        <v>N/A</v>
      </c>
      <c r="AI242" s="28" t="str">
        <f>IF(Waarschuwingen!$B$35=TRUE,Waarschuwingen!$C$35,IF(K145&gt;1765.8,Waarschuwingen!$C$41,IF(K193/2&lt;=$E$235,"YES","NO")))</f>
        <v>N/A</v>
      </c>
      <c r="AJ242" s="28" t="str">
        <f>IF(Waarschuwingen!$B$35=TRUE,Waarschuwingen!$C$35,IF(L145&gt;1765.8,Waarschuwingen!$C$41,IF(L193/2&lt;=$E$235,"YES","NO")))</f>
        <v>N/A</v>
      </c>
      <c r="AK242" s="28" t="str">
        <f>IF(Waarschuwingen!$B$35=TRUE,Waarschuwingen!$C$35,IF(M145&gt;1765.8,Waarschuwingen!$C$41,IF(M193/2&lt;=$E$235,"YES","NO")))</f>
        <v>N/A</v>
      </c>
      <c r="AL242" s="28" t="str">
        <f>IF(Waarschuwingen!$B$35=TRUE,Waarschuwingen!$C$35,IF(N145&gt;1765.8,Waarschuwingen!$C$41,IF(N193/2&lt;=$E$235,"YES","NO")))</f>
        <v>N/A</v>
      </c>
      <c r="AM242" s="28" t="str">
        <f>IF(Waarschuwingen!$B$35=TRUE,Waarschuwingen!$C$35,IF(O145&gt;1765.8,Waarschuwingen!$C$41,IF(O193/2&lt;=$E$235,"YES","NO")))</f>
        <v>N/A</v>
      </c>
      <c r="AN242" s="28" t="str">
        <f>IF(Waarschuwingen!$B$35=TRUE,Waarschuwingen!$C$35,IF(P145&gt;1765.8,Waarschuwingen!$C$41,IF(P193/2&lt;=$E$235,"YES","NO")))</f>
        <v>N/A</v>
      </c>
      <c r="AO242" s="28" t="str">
        <f>IF(Waarschuwingen!$B$35=TRUE,Waarschuwingen!$C$35,IF(Q145&gt;1765.8,Waarschuwingen!$C$41,IF(Q193/2&lt;=$E$235,"YES","NO")))</f>
        <v>N/A</v>
      </c>
      <c r="AP242" s="28" t="str">
        <f>IF(Waarschuwingen!$B$35=TRUE,Waarschuwingen!$C$35,IF(R145&gt;1765.8,Waarschuwingen!$C$41,IF(R193/2&lt;=$E$235,"YES","NO")))</f>
        <v>N/A</v>
      </c>
      <c r="AQ242" s="28" t="str">
        <f>IF(Waarschuwingen!$B$35=TRUE,Waarschuwingen!$C$35,IF(S145&gt;1765.8,Waarschuwingen!$C$41,IF(S193/2&lt;=$E$235,"YES","NO")))</f>
        <v>N/A</v>
      </c>
      <c r="AR242" s="28" t="str">
        <f>IF(Waarschuwingen!$B$35=TRUE,Waarschuwingen!$C$35,IF(T145&gt;1765.8,Waarschuwingen!$C$41,IF(T193/2&lt;=$E$235,"YES","NO")))</f>
        <v>N/A</v>
      </c>
      <c r="AS242" s="28" t="str">
        <f>IF(Waarschuwingen!$B$35=TRUE,Waarschuwingen!$C$35,IF(U145&gt;1765.8,Waarschuwingen!$C$41,IF(U193/2&lt;=$E$235,"YES","NO")))</f>
        <v>N/A</v>
      </c>
      <c r="AT242" s="28" t="str">
        <f>IF(Waarschuwingen!$B$35=TRUE,Waarschuwingen!$C$35,IF(V145&gt;1765.8,Waarschuwingen!$C$41,IF(V193/2&lt;=$E$235,"YES","NO")))</f>
        <v>N/A</v>
      </c>
      <c r="AU242" s="28" t="str">
        <f>IF(Waarschuwingen!$B$35=TRUE,Waarschuwingen!$C$35,IF(W145&gt;1765.8,Waarschuwingen!$C$41,IF(W193/2&lt;=$E$235,"YES","NO")))</f>
        <v>N/A</v>
      </c>
    </row>
    <row r="243" spans="2:47" x14ac:dyDescent="0.25">
      <c r="B243" s="204"/>
      <c r="C243" s="20">
        <f>$C$73</f>
        <v>900</v>
      </c>
      <c r="D243" s="36">
        <f t="shared" si="96"/>
        <v>0.9</v>
      </c>
      <c r="E243" s="28" t="e">
        <f t="shared" ref="E243:W243" si="100">IF(E194/2&lt;=$E$235,"YES","NO")</f>
        <v>#DIV/0!</v>
      </c>
      <c r="F243" s="28" t="e">
        <f t="shared" si="100"/>
        <v>#DIV/0!</v>
      </c>
      <c r="G243" s="28" t="e">
        <f t="shared" si="100"/>
        <v>#DIV/0!</v>
      </c>
      <c r="H243" s="28" t="e">
        <f t="shared" si="100"/>
        <v>#DIV/0!</v>
      </c>
      <c r="I243" s="28" t="e">
        <f t="shared" si="100"/>
        <v>#DIV/0!</v>
      </c>
      <c r="J243" s="28" t="e">
        <f t="shared" si="100"/>
        <v>#DIV/0!</v>
      </c>
      <c r="K243" s="28" t="e">
        <f t="shared" si="100"/>
        <v>#DIV/0!</v>
      </c>
      <c r="L243" s="28" t="e">
        <f t="shared" si="100"/>
        <v>#DIV/0!</v>
      </c>
      <c r="M243" s="28" t="e">
        <f t="shared" si="100"/>
        <v>#DIV/0!</v>
      </c>
      <c r="N243" s="28" t="e">
        <f t="shared" si="100"/>
        <v>#DIV/0!</v>
      </c>
      <c r="O243" s="28" t="e">
        <f t="shared" si="100"/>
        <v>#DIV/0!</v>
      </c>
      <c r="P243" s="28" t="e">
        <f t="shared" si="100"/>
        <v>#DIV/0!</v>
      </c>
      <c r="Q243" s="28" t="e">
        <f t="shared" si="100"/>
        <v>#DIV/0!</v>
      </c>
      <c r="R243" s="28" t="e">
        <f t="shared" si="100"/>
        <v>#DIV/0!</v>
      </c>
      <c r="S243" s="28" t="e">
        <f t="shared" si="100"/>
        <v>#DIV/0!</v>
      </c>
      <c r="T243" s="28" t="e">
        <f t="shared" si="100"/>
        <v>#DIV/0!</v>
      </c>
      <c r="U243" s="28" t="e">
        <f t="shared" si="100"/>
        <v>#DIV/0!</v>
      </c>
      <c r="V243" s="28" t="e">
        <f t="shared" si="100"/>
        <v>#DIV/0!</v>
      </c>
      <c r="W243" s="28" t="e">
        <f t="shared" si="100"/>
        <v>#DIV/0!</v>
      </c>
      <c r="Z243" s="204"/>
      <c r="AA243" s="20">
        <f>$C$73</f>
        <v>900</v>
      </c>
      <c r="AB243" s="36">
        <f t="shared" si="98"/>
        <v>0.9</v>
      </c>
      <c r="AC243" s="28" t="str">
        <f>IF(Waarschuwingen!$B$35=TRUE,Waarschuwingen!$C$35,IF(E146&gt;1765.8,Waarschuwingen!$C$41,IF(E194/2&lt;=$E$235,"YES","NO")))</f>
        <v>N/A</v>
      </c>
      <c r="AD243" s="28" t="str">
        <f>IF(Waarschuwingen!$B$35=TRUE,Waarschuwingen!$C$35,IF(F146&gt;1765.8,Waarschuwingen!$C$41,IF(F194/2&lt;=$E$235,"YES","NO")))</f>
        <v>N/A</v>
      </c>
      <c r="AE243" s="28" t="str">
        <f>IF(Waarschuwingen!$B$35=TRUE,Waarschuwingen!$C$35,IF(G146&gt;1765.8,Waarschuwingen!$C$41,IF(G194/2&lt;=$E$235,"YES","NO")))</f>
        <v>N/A</v>
      </c>
      <c r="AF243" s="28" t="str">
        <f>IF(Waarschuwingen!$B$35=TRUE,Waarschuwingen!$C$35,IF(H146&gt;1765.8,Waarschuwingen!$C$41,IF(H194/2&lt;=$E$235,"YES","NO")))</f>
        <v>N/A</v>
      </c>
      <c r="AG243" s="28" t="str">
        <f>IF(Waarschuwingen!$B$35=TRUE,Waarschuwingen!$C$35,IF(I146&gt;1765.8,Waarschuwingen!$C$41,IF(I194/2&lt;=$E$235,"YES","NO")))</f>
        <v>N/A</v>
      </c>
      <c r="AH243" s="28" t="str">
        <f>IF(Waarschuwingen!$B$35=TRUE,Waarschuwingen!$C$35,IF(J146&gt;1765.8,Waarschuwingen!$C$41,IF(J194/2&lt;=$E$235,"YES","NO")))</f>
        <v>N/A</v>
      </c>
      <c r="AI243" s="28" t="str">
        <f>IF(Waarschuwingen!$B$35=TRUE,Waarschuwingen!$C$35,IF(K146&gt;1765.8,Waarschuwingen!$C$41,IF(K194/2&lt;=$E$235,"YES","NO")))</f>
        <v>N/A</v>
      </c>
      <c r="AJ243" s="28" t="str">
        <f>IF(Waarschuwingen!$B$35=TRUE,Waarschuwingen!$C$35,IF(L146&gt;1765.8,Waarschuwingen!$C$41,IF(L194/2&lt;=$E$235,"YES","NO")))</f>
        <v>N/A</v>
      </c>
      <c r="AK243" s="28" t="str">
        <f>IF(Waarschuwingen!$B$35=TRUE,Waarschuwingen!$C$35,IF(M146&gt;1765.8,Waarschuwingen!$C$41,IF(M194/2&lt;=$E$235,"YES","NO")))</f>
        <v>N/A</v>
      </c>
      <c r="AL243" s="28" t="str">
        <f>IF(Waarschuwingen!$B$35=TRUE,Waarschuwingen!$C$35,IF(N146&gt;1765.8,Waarschuwingen!$C$41,IF(N194/2&lt;=$E$235,"YES","NO")))</f>
        <v>N/A</v>
      </c>
      <c r="AM243" s="28" t="str">
        <f>IF(Waarschuwingen!$B$35=TRUE,Waarschuwingen!$C$35,IF(O146&gt;1765.8,Waarschuwingen!$C$41,IF(O194/2&lt;=$E$235,"YES","NO")))</f>
        <v>N/A</v>
      </c>
      <c r="AN243" s="28" t="str">
        <f>IF(Waarschuwingen!$B$35=TRUE,Waarschuwingen!$C$35,IF(P146&gt;1765.8,Waarschuwingen!$C$41,IF(P194/2&lt;=$E$235,"YES","NO")))</f>
        <v>N/A</v>
      </c>
      <c r="AO243" s="28" t="str">
        <f>IF(Waarschuwingen!$B$35=TRUE,Waarschuwingen!$C$35,IF(Q146&gt;1765.8,Waarschuwingen!$C$41,IF(Q194/2&lt;=$E$235,"YES","NO")))</f>
        <v>N/A</v>
      </c>
      <c r="AP243" s="28" t="str">
        <f>IF(Waarschuwingen!$B$35=TRUE,Waarschuwingen!$C$35,IF(R146&gt;1765.8,Waarschuwingen!$C$41,IF(R194/2&lt;=$E$235,"YES","NO")))</f>
        <v>N/A</v>
      </c>
      <c r="AQ243" s="28" t="str">
        <f>IF(Waarschuwingen!$B$35=TRUE,Waarschuwingen!$C$35,IF(S146&gt;1765.8,Waarschuwingen!$C$41,IF(S194/2&lt;=$E$235,"YES","NO")))</f>
        <v>N/A</v>
      </c>
      <c r="AR243" s="28" t="str">
        <f>IF(Waarschuwingen!$B$35=TRUE,Waarschuwingen!$C$35,IF(T146&gt;1765.8,Waarschuwingen!$C$41,IF(T194/2&lt;=$E$235,"YES","NO")))</f>
        <v>N/A</v>
      </c>
      <c r="AS243" s="28" t="str">
        <f>IF(Waarschuwingen!$B$35=TRUE,Waarschuwingen!$C$35,IF(U146&gt;1765.8,Waarschuwingen!$C$41,IF(U194/2&lt;=$E$235,"YES","NO")))</f>
        <v>N/A</v>
      </c>
      <c r="AT243" s="28" t="str">
        <f>IF(Waarschuwingen!$B$35=TRUE,Waarschuwingen!$C$35,IF(V146&gt;1765.8,Waarschuwingen!$C$41,IF(V194/2&lt;=$E$235,"YES","NO")))</f>
        <v>N/A</v>
      </c>
      <c r="AU243" s="28" t="str">
        <f>IF(Waarschuwingen!$B$35=TRUE,Waarschuwingen!$C$35,IF(W146&gt;1765.8,Waarschuwingen!$C$41,IF(W194/2&lt;=$E$235,"YES","NO")))</f>
        <v>N/A</v>
      </c>
    </row>
    <row r="244" spans="2:47" x14ac:dyDescent="0.25">
      <c r="B244" s="204"/>
      <c r="C244" s="20">
        <f>$C$74</f>
        <v>1000</v>
      </c>
      <c r="D244" s="36">
        <f t="shared" si="96"/>
        <v>1</v>
      </c>
      <c r="E244" s="28" t="e">
        <f t="shared" ref="E244:W244" si="101">IF(E195/2&lt;=$E$235,"YES","NO")</f>
        <v>#DIV/0!</v>
      </c>
      <c r="F244" s="28" t="e">
        <f t="shared" si="101"/>
        <v>#DIV/0!</v>
      </c>
      <c r="G244" s="28" t="e">
        <f t="shared" si="101"/>
        <v>#DIV/0!</v>
      </c>
      <c r="H244" s="28" t="e">
        <f t="shared" si="101"/>
        <v>#DIV/0!</v>
      </c>
      <c r="I244" s="28" t="e">
        <f t="shared" si="101"/>
        <v>#DIV/0!</v>
      </c>
      <c r="J244" s="28" t="e">
        <f t="shared" si="101"/>
        <v>#DIV/0!</v>
      </c>
      <c r="K244" s="28" t="e">
        <f t="shared" si="101"/>
        <v>#DIV/0!</v>
      </c>
      <c r="L244" s="28" t="e">
        <f t="shared" si="101"/>
        <v>#DIV/0!</v>
      </c>
      <c r="M244" s="28" t="e">
        <f t="shared" si="101"/>
        <v>#DIV/0!</v>
      </c>
      <c r="N244" s="28" t="e">
        <f t="shared" si="101"/>
        <v>#DIV/0!</v>
      </c>
      <c r="O244" s="28" t="e">
        <f t="shared" si="101"/>
        <v>#DIV/0!</v>
      </c>
      <c r="P244" s="28" t="e">
        <f t="shared" si="101"/>
        <v>#DIV/0!</v>
      </c>
      <c r="Q244" s="28" t="e">
        <f t="shared" si="101"/>
        <v>#DIV/0!</v>
      </c>
      <c r="R244" s="28" t="e">
        <f t="shared" si="101"/>
        <v>#DIV/0!</v>
      </c>
      <c r="S244" s="28" t="e">
        <f t="shared" si="101"/>
        <v>#DIV/0!</v>
      </c>
      <c r="T244" s="28" t="e">
        <f t="shared" si="101"/>
        <v>#DIV/0!</v>
      </c>
      <c r="U244" s="28" t="e">
        <f t="shared" si="101"/>
        <v>#DIV/0!</v>
      </c>
      <c r="V244" s="28" t="e">
        <f t="shared" si="101"/>
        <v>#DIV/0!</v>
      </c>
      <c r="W244" s="28" t="e">
        <f t="shared" si="101"/>
        <v>#DIV/0!</v>
      </c>
      <c r="Z244" s="204"/>
      <c r="AA244" s="20">
        <f>$C$74</f>
        <v>1000</v>
      </c>
      <c r="AB244" s="36">
        <f t="shared" si="98"/>
        <v>1</v>
      </c>
      <c r="AC244" s="28" t="str">
        <f>IF(Waarschuwingen!$B$35=TRUE,Waarschuwingen!$C$35,IF(E147&gt;1765.8,Waarschuwingen!$C$41,IF(E195/2&lt;=$E$235,"YES","NO")))</f>
        <v>N/A</v>
      </c>
      <c r="AD244" s="28" t="str">
        <f>IF(Waarschuwingen!$B$35=TRUE,Waarschuwingen!$C$35,IF(F147&gt;1765.8,Waarschuwingen!$C$41,IF(F195/2&lt;=$E$235,"YES","NO")))</f>
        <v>N/A</v>
      </c>
      <c r="AE244" s="28" t="str">
        <f>IF(Waarschuwingen!$B$35=TRUE,Waarschuwingen!$C$35,IF(G147&gt;1765.8,Waarschuwingen!$C$41,IF(G195/2&lt;=$E$235,"YES","NO")))</f>
        <v>N/A</v>
      </c>
      <c r="AF244" s="28" t="str">
        <f>IF(Waarschuwingen!$B$35=TRUE,Waarschuwingen!$C$35,IF(H147&gt;1765.8,Waarschuwingen!$C$41,IF(H195/2&lt;=$E$235,"YES","NO")))</f>
        <v>N/A</v>
      </c>
      <c r="AG244" s="28" t="str">
        <f>IF(Waarschuwingen!$B$35=TRUE,Waarschuwingen!$C$35,IF(I147&gt;1765.8,Waarschuwingen!$C$41,IF(I195/2&lt;=$E$235,"YES","NO")))</f>
        <v>N/A</v>
      </c>
      <c r="AH244" s="28" t="str">
        <f>IF(Waarschuwingen!$B$35=TRUE,Waarschuwingen!$C$35,IF(J147&gt;1765.8,Waarschuwingen!$C$41,IF(J195/2&lt;=$E$235,"YES","NO")))</f>
        <v>N/A</v>
      </c>
      <c r="AI244" s="28" t="str">
        <f>IF(Waarschuwingen!$B$35=TRUE,Waarschuwingen!$C$35,IF(K147&gt;1765.8,Waarschuwingen!$C$41,IF(K195/2&lt;=$E$235,"YES","NO")))</f>
        <v>N/A</v>
      </c>
      <c r="AJ244" s="28" t="str">
        <f>IF(Waarschuwingen!$B$35=TRUE,Waarschuwingen!$C$35,IF(L147&gt;1765.8,Waarschuwingen!$C$41,IF(L195/2&lt;=$E$235,"YES","NO")))</f>
        <v>N/A</v>
      </c>
      <c r="AK244" s="28" t="str">
        <f>IF(Waarschuwingen!$B$35=TRUE,Waarschuwingen!$C$35,IF(M147&gt;1765.8,Waarschuwingen!$C$41,IF(M195/2&lt;=$E$235,"YES","NO")))</f>
        <v>N/A</v>
      </c>
      <c r="AL244" s="28" t="str">
        <f>IF(Waarschuwingen!$B$35=TRUE,Waarschuwingen!$C$35,IF(N147&gt;1765.8,Waarschuwingen!$C$41,IF(N195/2&lt;=$E$235,"YES","NO")))</f>
        <v>N/A</v>
      </c>
      <c r="AM244" s="28" t="str">
        <f>IF(Waarschuwingen!$B$35=TRUE,Waarschuwingen!$C$35,IF(O147&gt;1765.8,Waarschuwingen!$C$41,IF(O195/2&lt;=$E$235,"YES","NO")))</f>
        <v>N/A</v>
      </c>
      <c r="AN244" s="28" t="str">
        <f>IF(Waarschuwingen!$B$35=TRUE,Waarschuwingen!$C$35,IF(P147&gt;1765.8,Waarschuwingen!$C$41,IF(P195/2&lt;=$E$235,"YES","NO")))</f>
        <v>N/A</v>
      </c>
      <c r="AO244" s="28" t="str">
        <f>IF(Waarschuwingen!$B$35=TRUE,Waarschuwingen!$C$35,IF(Q147&gt;1765.8,Waarschuwingen!$C$41,IF(Q195/2&lt;=$E$235,"YES","NO")))</f>
        <v>N/A</v>
      </c>
      <c r="AP244" s="28" t="str">
        <f>IF(Waarschuwingen!$B$35=TRUE,Waarschuwingen!$C$35,IF(R147&gt;1765.8,Waarschuwingen!$C$41,IF(R195/2&lt;=$E$235,"YES","NO")))</f>
        <v>N/A</v>
      </c>
      <c r="AQ244" s="28" t="str">
        <f>IF(Waarschuwingen!$B$35=TRUE,Waarschuwingen!$C$35,IF(S147&gt;1765.8,Waarschuwingen!$C$41,IF(S195/2&lt;=$E$235,"YES","NO")))</f>
        <v>N/A</v>
      </c>
      <c r="AR244" s="28" t="str">
        <f>IF(Waarschuwingen!$B$35=TRUE,Waarschuwingen!$C$35,IF(T147&gt;1765.8,Waarschuwingen!$C$41,IF(T195/2&lt;=$E$235,"YES","NO")))</f>
        <v>N/A</v>
      </c>
      <c r="AS244" s="28" t="str">
        <f>IF(Waarschuwingen!$B$35=TRUE,Waarschuwingen!$C$35,IF(U147&gt;1765.8,Waarschuwingen!$C$41,IF(U195/2&lt;=$E$235,"YES","NO")))</f>
        <v>N/A</v>
      </c>
      <c r="AT244" s="28" t="str">
        <f>IF(Waarschuwingen!$B$35=TRUE,Waarschuwingen!$C$35,IF(V147&gt;1765.8,Waarschuwingen!$C$41,IF(V195/2&lt;=$E$235,"YES","NO")))</f>
        <v>N/A</v>
      </c>
      <c r="AU244" s="28" t="str">
        <f>IF(Waarschuwingen!$B$35=TRUE,Waarschuwingen!$C$35,IF(W147&gt;1765.8,Waarschuwingen!$C$41,IF(W195/2&lt;=$E$235,"YES","NO")))</f>
        <v>N/A</v>
      </c>
    </row>
    <row r="245" spans="2:47" x14ac:dyDescent="0.25">
      <c r="B245" s="204"/>
      <c r="C245" s="20">
        <f>$C$75</f>
        <v>1100</v>
      </c>
      <c r="D245" s="36">
        <f t="shared" si="96"/>
        <v>1.1000000000000001</v>
      </c>
      <c r="E245" s="28" t="e">
        <f t="shared" ref="E245:W245" si="102">IF(E196/2&lt;=$E$235,"YES","NO")</f>
        <v>#DIV/0!</v>
      </c>
      <c r="F245" s="28" t="e">
        <f t="shared" si="102"/>
        <v>#DIV/0!</v>
      </c>
      <c r="G245" s="28" t="e">
        <f t="shared" si="102"/>
        <v>#DIV/0!</v>
      </c>
      <c r="H245" s="28" t="e">
        <f t="shared" si="102"/>
        <v>#DIV/0!</v>
      </c>
      <c r="I245" s="28" t="e">
        <f t="shared" si="102"/>
        <v>#DIV/0!</v>
      </c>
      <c r="J245" s="28" t="e">
        <f t="shared" si="102"/>
        <v>#DIV/0!</v>
      </c>
      <c r="K245" s="28" t="e">
        <f t="shared" si="102"/>
        <v>#DIV/0!</v>
      </c>
      <c r="L245" s="28" t="e">
        <f t="shared" si="102"/>
        <v>#DIV/0!</v>
      </c>
      <c r="M245" s="28" t="e">
        <f t="shared" si="102"/>
        <v>#DIV/0!</v>
      </c>
      <c r="N245" s="28" t="e">
        <f t="shared" si="102"/>
        <v>#DIV/0!</v>
      </c>
      <c r="O245" s="28" t="e">
        <f t="shared" si="102"/>
        <v>#DIV/0!</v>
      </c>
      <c r="P245" s="28" t="e">
        <f t="shared" si="102"/>
        <v>#DIV/0!</v>
      </c>
      <c r="Q245" s="28" t="e">
        <f t="shared" si="102"/>
        <v>#DIV/0!</v>
      </c>
      <c r="R245" s="28" t="e">
        <f t="shared" si="102"/>
        <v>#DIV/0!</v>
      </c>
      <c r="S245" s="28" t="e">
        <f t="shared" si="102"/>
        <v>#DIV/0!</v>
      </c>
      <c r="T245" s="28" t="e">
        <f t="shared" si="102"/>
        <v>#DIV/0!</v>
      </c>
      <c r="U245" s="28" t="e">
        <f t="shared" si="102"/>
        <v>#DIV/0!</v>
      </c>
      <c r="V245" s="28" t="e">
        <f t="shared" si="102"/>
        <v>#DIV/0!</v>
      </c>
      <c r="W245" s="28" t="e">
        <f t="shared" si="102"/>
        <v>#DIV/0!</v>
      </c>
      <c r="Z245" s="204"/>
      <c r="AA245" s="20">
        <f>$C$75</f>
        <v>1100</v>
      </c>
      <c r="AB245" s="36">
        <f t="shared" si="98"/>
        <v>1.1000000000000001</v>
      </c>
      <c r="AC245" s="28" t="str">
        <f>IF(Waarschuwingen!$B$35=TRUE,Waarschuwingen!$C$35,IF(E148&gt;1765.8,Waarschuwingen!$C$41,IF(E196/2&lt;=$E$235,"YES","NO")))</f>
        <v>N/A</v>
      </c>
      <c r="AD245" s="28" t="str">
        <f>IF(Waarschuwingen!$B$35=TRUE,Waarschuwingen!$C$35,IF(F148&gt;1765.8,Waarschuwingen!$C$41,IF(F196/2&lt;=$E$235,"YES","NO")))</f>
        <v>N/A</v>
      </c>
      <c r="AE245" s="28" t="str">
        <f>IF(Waarschuwingen!$B$35=TRUE,Waarschuwingen!$C$35,IF(G148&gt;1765.8,Waarschuwingen!$C$41,IF(G196/2&lt;=$E$235,"YES","NO")))</f>
        <v>N/A</v>
      </c>
      <c r="AF245" s="28" t="str">
        <f>IF(Waarschuwingen!$B$35=TRUE,Waarschuwingen!$C$35,IF(H148&gt;1765.8,Waarschuwingen!$C$41,IF(H196/2&lt;=$E$235,"YES","NO")))</f>
        <v>N/A</v>
      </c>
      <c r="AG245" s="28" t="str">
        <f>IF(Waarschuwingen!$B$35=TRUE,Waarschuwingen!$C$35,IF(I148&gt;1765.8,Waarschuwingen!$C$41,IF(I196/2&lt;=$E$235,"YES","NO")))</f>
        <v>N/A</v>
      </c>
      <c r="AH245" s="28" t="str">
        <f>IF(Waarschuwingen!$B$35=TRUE,Waarschuwingen!$C$35,IF(J148&gt;1765.8,Waarschuwingen!$C$41,IF(J196/2&lt;=$E$235,"YES","NO")))</f>
        <v>N/A</v>
      </c>
      <c r="AI245" s="28" t="str">
        <f>IF(Waarschuwingen!$B$35=TRUE,Waarschuwingen!$C$35,IF(K148&gt;1765.8,Waarschuwingen!$C$41,IF(K196/2&lt;=$E$235,"YES","NO")))</f>
        <v>N/A</v>
      </c>
      <c r="AJ245" s="28" t="str">
        <f>IF(Waarschuwingen!$B$35=TRUE,Waarschuwingen!$C$35,IF(L148&gt;1765.8,Waarschuwingen!$C$41,IF(L196/2&lt;=$E$235,"YES","NO")))</f>
        <v>N/A</v>
      </c>
      <c r="AK245" s="28" t="str">
        <f>IF(Waarschuwingen!$B$35=TRUE,Waarschuwingen!$C$35,IF(M148&gt;1765.8,Waarschuwingen!$C$41,IF(M196/2&lt;=$E$235,"YES","NO")))</f>
        <v>N/A</v>
      </c>
      <c r="AL245" s="28" t="str">
        <f>IF(Waarschuwingen!$B$35=TRUE,Waarschuwingen!$C$35,IF(N148&gt;1765.8,Waarschuwingen!$C$41,IF(N196/2&lt;=$E$235,"YES","NO")))</f>
        <v>N/A</v>
      </c>
      <c r="AM245" s="28" t="str">
        <f>IF(Waarschuwingen!$B$35=TRUE,Waarschuwingen!$C$35,IF(O148&gt;1765.8,Waarschuwingen!$C$41,IF(O196/2&lt;=$E$235,"YES","NO")))</f>
        <v>N/A</v>
      </c>
      <c r="AN245" s="28" t="str">
        <f>IF(Waarschuwingen!$B$35=TRUE,Waarschuwingen!$C$35,IF(P148&gt;1765.8,Waarschuwingen!$C$41,IF(P196/2&lt;=$E$235,"YES","NO")))</f>
        <v>N/A</v>
      </c>
      <c r="AO245" s="28" t="str">
        <f>IF(Waarschuwingen!$B$35=TRUE,Waarschuwingen!$C$35,IF(Q148&gt;1765.8,Waarschuwingen!$C$41,IF(Q196/2&lt;=$E$235,"YES","NO")))</f>
        <v>N/A</v>
      </c>
      <c r="AP245" s="28" t="str">
        <f>IF(Waarschuwingen!$B$35=TRUE,Waarschuwingen!$C$35,IF(R148&gt;1765.8,Waarschuwingen!$C$41,IF(R196/2&lt;=$E$235,"YES","NO")))</f>
        <v>N/A</v>
      </c>
      <c r="AQ245" s="28" t="str">
        <f>IF(Waarschuwingen!$B$35=TRUE,Waarschuwingen!$C$35,IF(S148&gt;1765.8,Waarschuwingen!$C$41,IF(S196/2&lt;=$E$235,"YES","NO")))</f>
        <v>N/A</v>
      </c>
      <c r="AR245" s="28" t="str">
        <f>IF(Waarschuwingen!$B$35=TRUE,Waarschuwingen!$C$35,IF(T148&gt;1765.8,Waarschuwingen!$C$41,IF(T196/2&lt;=$E$235,"YES","NO")))</f>
        <v>N/A</v>
      </c>
      <c r="AS245" s="28" t="str">
        <f>IF(Waarschuwingen!$B$35=TRUE,Waarschuwingen!$C$35,IF(U148&gt;1765.8,Waarschuwingen!$C$41,IF(U196/2&lt;=$E$235,"YES","NO")))</f>
        <v>N/A</v>
      </c>
      <c r="AT245" s="28" t="str">
        <f>IF(Waarschuwingen!$B$35=TRUE,Waarschuwingen!$C$35,IF(V148&gt;1765.8,Waarschuwingen!$C$41,IF(V196/2&lt;=$E$235,"YES","NO")))</f>
        <v>N/A</v>
      </c>
      <c r="AU245" s="28" t="str">
        <f>IF(Waarschuwingen!$B$35=TRUE,Waarschuwingen!$C$35,IF(W148&gt;1765.8,Waarschuwingen!$C$41,IF(W196/2&lt;=$E$235,"YES","NO")))</f>
        <v>N/A</v>
      </c>
    </row>
    <row r="246" spans="2:47" x14ac:dyDescent="0.25">
      <c r="B246" s="204"/>
      <c r="C246" s="20">
        <f>$C$76</f>
        <v>1200</v>
      </c>
      <c r="D246" s="36">
        <f t="shared" si="96"/>
        <v>1.2</v>
      </c>
      <c r="E246" s="28" t="e">
        <f t="shared" ref="E246:W246" si="103">IF(E197/2&lt;=$E$235,"YES","NO")</f>
        <v>#DIV/0!</v>
      </c>
      <c r="F246" s="28" t="e">
        <f t="shared" si="103"/>
        <v>#DIV/0!</v>
      </c>
      <c r="G246" s="28" t="e">
        <f t="shared" si="103"/>
        <v>#DIV/0!</v>
      </c>
      <c r="H246" s="28" t="e">
        <f t="shared" si="103"/>
        <v>#DIV/0!</v>
      </c>
      <c r="I246" s="28" t="e">
        <f t="shared" si="103"/>
        <v>#DIV/0!</v>
      </c>
      <c r="J246" s="28" t="e">
        <f t="shared" si="103"/>
        <v>#DIV/0!</v>
      </c>
      <c r="K246" s="28" t="e">
        <f t="shared" si="103"/>
        <v>#DIV/0!</v>
      </c>
      <c r="L246" s="28" t="e">
        <f t="shared" si="103"/>
        <v>#DIV/0!</v>
      </c>
      <c r="M246" s="28" t="e">
        <f t="shared" si="103"/>
        <v>#DIV/0!</v>
      </c>
      <c r="N246" s="28" t="e">
        <f t="shared" si="103"/>
        <v>#DIV/0!</v>
      </c>
      <c r="O246" s="28" t="e">
        <f t="shared" si="103"/>
        <v>#DIV/0!</v>
      </c>
      <c r="P246" s="28" t="e">
        <f t="shared" si="103"/>
        <v>#DIV/0!</v>
      </c>
      <c r="Q246" s="28" t="e">
        <f t="shared" si="103"/>
        <v>#DIV/0!</v>
      </c>
      <c r="R246" s="28" t="e">
        <f t="shared" si="103"/>
        <v>#DIV/0!</v>
      </c>
      <c r="S246" s="28" t="e">
        <f t="shared" si="103"/>
        <v>#DIV/0!</v>
      </c>
      <c r="T246" s="28" t="e">
        <f t="shared" si="103"/>
        <v>#DIV/0!</v>
      </c>
      <c r="U246" s="28" t="e">
        <f t="shared" si="103"/>
        <v>#DIV/0!</v>
      </c>
      <c r="V246" s="28" t="e">
        <f t="shared" si="103"/>
        <v>#DIV/0!</v>
      </c>
      <c r="W246" s="28" t="e">
        <f t="shared" si="103"/>
        <v>#DIV/0!</v>
      </c>
      <c r="Z246" s="204"/>
      <c r="AA246" s="20">
        <f>$C$76</f>
        <v>1200</v>
      </c>
      <c r="AB246" s="36">
        <f t="shared" si="98"/>
        <v>1.2</v>
      </c>
      <c r="AC246" s="28" t="str">
        <f>IF(Waarschuwingen!$B$35=TRUE,Waarschuwingen!$C$35,IF(E149&gt;1765.8,Waarschuwingen!$C$41,IF(E197/2&lt;=$E$235,"YES","NO")))</f>
        <v>N/A</v>
      </c>
      <c r="AD246" s="28" t="str">
        <f>IF(Waarschuwingen!$B$35=TRUE,Waarschuwingen!$C$35,IF(F149&gt;1765.8,Waarschuwingen!$C$41,IF(F197/2&lt;=$E$235,"YES","NO")))</f>
        <v>N/A</v>
      </c>
      <c r="AE246" s="28" t="str">
        <f>IF(Waarschuwingen!$B$35=TRUE,Waarschuwingen!$C$35,IF(G149&gt;1765.8,Waarschuwingen!$C$41,IF(G197/2&lt;=$E$235,"YES","NO")))</f>
        <v>N/A</v>
      </c>
      <c r="AF246" s="28" t="str">
        <f>IF(Waarschuwingen!$B$35=TRUE,Waarschuwingen!$C$35,IF(H149&gt;1765.8,Waarschuwingen!$C$41,IF(H197/2&lt;=$E$235,"YES","NO")))</f>
        <v>N/A</v>
      </c>
      <c r="AG246" s="28" t="str">
        <f>IF(Waarschuwingen!$B$35=TRUE,Waarschuwingen!$C$35,IF(I149&gt;1765.8,Waarschuwingen!$C$41,IF(I197/2&lt;=$E$235,"YES","NO")))</f>
        <v>N/A</v>
      </c>
      <c r="AH246" s="28" t="str">
        <f>IF(Waarschuwingen!$B$35=TRUE,Waarschuwingen!$C$35,IF(J149&gt;1765.8,Waarschuwingen!$C$41,IF(J197/2&lt;=$E$235,"YES","NO")))</f>
        <v>N/A</v>
      </c>
      <c r="AI246" s="28" t="str">
        <f>IF(Waarschuwingen!$B$35=TRUE,Waarschuwingen!$C$35,IF(K149&gt;1765.8,Waarschuwingen!$C$41,IF(K197/2&lt;=$E$235,"YES","NO")))</f>
        <v>N/A</v>
      </c>
      <c r="AJ246" s="28" t="str">
        <f>IF(Waarschuwingen!$B$35=TRUE,Waarschuwingen!$C$35,IF(L149&gt;1765.8,Waarschuwingen!$C$41,IF(L197/2&lt;=$E$235,"YES","NO")))</f>
        <v>N/A</v>
      </c>
      <c r="AK246" s="28" t="str">
        <f>IF(Waarschuwingen!$B$35=TRUE,Waarschuwingen!$C$35,IF(M149&gt;1765.8,Waarschuwingen!$C$41,IF(M197/2&lt;=$E$235,"YES","NO")))</f>
        <v>N/A</v>
      </c>
      <c r="AL246" s="28" t="str">
        <f>IF(Waarschuwingen!$B$35=TRUE,Waarschuwingen!$C$35,IF(N149&gt;1765.8,Waarschuwingen!$C$41,IF(N197/2&lt;=$E$235,"YES","NO")))</f>
        <v>N/A</v>
      </c>
      <c r="AM246" s="28" t="str">
        <f>IF(Waarschuwingen!$B$35=TRUE,Waarschuwingen!$C$35,IF(O149&gt;1765.8,Waarschuwingen!$C$41,IF(O197/2&lt;=$E$235,"YES","NO")))</f>
        <v>N/A</v>
      </c>
      <c r="AN246" s="28" t="str">
        <f>IF(Waarschuwingen!$B$35=TRUE,Waarschuwingen!$C$35,IF(P149&gt;1765.8,Waarschuwingen!$C$41,IF(P197/2&lt;=$E$235,"YES","NO")))</f>
        <v>N/A</v>
      </c>
      <c r="AO246" s="28" t="str">
        <f>IF(Waarschuwingen!$B$35=TRUE,Waarschuwingen!$C$35,IF(Q149&gt;1765.8,Waarschuwingen!$C$41,IF(Q197/2&lt;=$E$235,"YES","NO")))</f>
        <v>N/A</v>
      </c>
      <c r="AP246" s="28" t="str">
        <f>IF(Waarschuwingen!$B$35=TRUE,Waarschuwingen!$C$35,IF(R149&gt;1765.8,Waarschuwingen!$C$41,IF(R197/2&lt;=$E$235,"YES","NO")))</f>
        <v>N/A</v>
      </c>
      <c r="AQ246" s="28" t="str">
        <f>IF(Waarschuwingen!$B$35=TRUE,Waarschuwingen!$C$35,IF(S149&gt;1765.8,Waarschuwingen!$C$41,IF(S197/2&lt;=$E$235,"YES","NO")))</f>
        <v>N/A</v>
      </c>
      <c r="AR246" s="28" t="str">
        <f>IF(Waarschuwingen!$B$35=TRUE,Waarschuwingen!$C$35,IF(T149&gt;1765.8,Waarschuwingen!$C$41,IF(T197/2&lt;=$E$235,"YES","NO")))</f>
        <v>N/A</v>
      </c>
      <c r="AS246" s="28" t="str">
        <f>IF(Waarschuwingen!$B$35=TRUE,Waarschuwingen!$C$35,IF(U149&gt;1765.8,Waarschuwingen!$C$41,IF(U197/2&lt;=$E$235,"YES","NO")))</f>
        <v>N/A</v>
      </c>
      <c r="AT246" s="28" t="str">
        <f>IF(Waarschuwingen!$B$35=TRUE,Waarschuwingen!$C$35,IF(V149&gt;1765.8,Waarschuwingen!$C$41,IF(V197/2&lt;=$E$235,"YES","NO")))</f>
        <v>N/A</v>
      </c>
      <c r="AU246" s="28" t="str">
        <f>IF(Waarschuwingen!$B$35=TRUE,Waarschuwingen!$C$35,IF(W149&gt;1765.8,Waarschuwingen!$C$41,IF(W197/2&lt;=$E$235,"YES","NO")))</f>
        <v>N/A</v>
      </c>
    </row>
    <row r="247" spans="2:47" x14ac:dyDescent="0.25">
      <c r="B247" s="204"/>
      <c r="C247" s="20">
        <f>$C$77</f>
        <v>1300</v>
      </c>
      <c r="D247" s="36">
        <f t="shared" si="96"/>
        <v>1.3</v>
      </c>
      <c r="E247" s="28" t="e">
        <f t="shared" ref="E247:W247" si="104">IF(E198/2&lt;=$E$235,"YES","NO")</f>
        <v>#DIV/0!</v>
      </c>
      <c r="F247" s="28" t="e">
        <f t="shared" si="104"/>
        <v>#DIV/0!</v>
      </c>
      <c r="G247" s="28" t="e">
        <f t="shared" si="104"/>
        <v>#DIV/0!</v>
      </c>
      <c r="H247" s="28" t="e">
        <f t="shared" si="104"/>
        <v>#DIV/0!</v>
      </c>
      <c r="I247" s="28" t="e">
        <f t="shared" si="104"/>
        <v>#DIV/0!</v>
      </c>
      <c r="J247" s="28" t="e">
        <f t="shared" si="104"/>
        <v>#DIV/0!</v>
      </c>
      <c r="K247" s="28" t="e">
        <f t="shared" si="104"/>
        <v>#DIV/0!</v>
      </c>
      <c r="L247" s="28" t="e">
        <f t="shared" si="104"/>
        <v>#DIV/0!</v>
      </c>
      <c r="M247" s="28" t="e">
        <f t="shared" si="104"/>
        <v>#DIV/0!</v>
      </c>
      <c r="N247" s="28" t="e">
        <f t="shared" si="104"/>
        <v>#DIV/0!</v>
      </c>
      <c r="O247" s="28" t="e">
        <f t="shared" si="104"/>
        <v>#DIV/0!</v>
      </c>
      <c r="P247" s="28" t="e">
        <f t="shared" si="104"/>
        <v>#DIV/0!</v>
      </c>
      <c r="Q247" s="28" t="e">
        <f t="shared" si="104"/>
        <v>#DIV/0!</v>
      </c>
      <c r="R247" s="28" t="e">
        <f t="shared" si="104"/>
        <v>#DIV/0!</v>
      </c>
      <c r="S247" s="28" t="e">
        <f t="shared" si="104"/>
        <v>#DIV/0!</v>
      </c>
      <c r="T247" s="28" t="e">
        <f t="shared" si="104"/>
        <v>#DIV/0!</v>
      </c>
      <c r="U247" s="28" t="e">
        <f t="shared" si="104"/>
        <v>#DIV/0!</v>
      </c>
      <c r="V247" s="28" t="e">
        <f t="shared" si="104"/>
        <v>#DIV/0!</v>
      </c>
      <c r="W247" s="28" t="e">
        <f t="shared" si="104"/>
        <v>#DIV/0!</v>
      </c>
      <c r="Z247" s="204"/>
      <c r="AA247" s="20">
        <f>$C$77</f>
        <v>1300</v>
      </c>
      <c r="AB247" s="36">
        <f t="shared" si="98"/>
        <v>1.3</v>
      </c>
      <c r="AC247" s="28" t="str">
        <f>IF(Waarschuwingen!$B$35=TRUE,Waarschuwingen!$C$35,IF(E150&gt;1765.8,Waarschuwingen!$C$41,IF(E198/2&lt;=$E$235,"YES","NO")))</f>
        <v>N/A</v>
      </c>
      <c r="AD247" s="28" t="str">
        <f>IF(Waarschuwingen!$B$35=TRUE,Waarschuwingen!$C$35,IF(F150&gt;1765.8,Waarschuwingen!$C$41,IF(F198/2&lt;=$E$235,"YES","NO")))</f>
        <v>N/A</v>
      </c>
      <c r="AE247" s="28" t="str">
        <f>IF(Waarschuwingen!$B$35=TRUE,Waarschuwingen!$C$35,IF(G150&gt;1765.8,Waarschuwingen!$C$41,IF(G198/2&lt;=$E$235,"YES","NO")))</f>
        <v>N/A</v>
      </c>
      <c r="AF247" s="28" t="str">
        <f>IF(Waarschuwingen!$B$35=TRUE,Waarschuwingen!$C$35,IF(H150&gt;1765.8,Waarschuwingen!$C$41,IF(H198/2&lt;=$E$235,"YES","NO")))</f>
        <v>N/A</v>
      </c>
      <c r="AG247" s="28" t="str">
        <f>IF(Waarschuwingen!$B$35=TRUE,Waarschuwingen!$C$35,IF(I150&gt;1765.8,Waarschuwingen!$C$41,IF(I198/2&lt;=$E$235,"YES","NO")))</f>
        <v>N/A</v>
      </c>
      <c r="AH247" s="28" t="str">
        <f>IF(Waarschuwingen!$B$35=TRUE,Waarschuwingen!$C$35,IF(J150&gt;1765.8,Waarschuwingen!$C$41,IF(J198/2&lt;=$E$235,"YES","NO")))</f>
        <v>N/A</v>
      </c>
      <c r="AI247" s="28" t="str">
        <f>IF(Waarschuwingen!$B$35=TRUE,Waarschuwingen!$C$35,IF(K150&gt;1765.8,Waarschuwingen!$C$41,IF(K198/2&lt;=$E$235,"YES","NO")))</f>
        <v>N/A</v>
      </c>
      <c r="AJ247" s="28" t="str">
        <f>IF(Waarschuwingen!$B$35=TRUE,Waarschuwingen!$C$35,IF(L150&gt;1765.8,Waarschuwingen!$C$41,IF(L198/2&lt;=$E$235,"YES","NO")))</f>
        <v>N/A</v>
      </c>
      <c r="AK247" s="28" t="str">
        <f>IF(Waarschuwingen!$B$35=TRUE,Waarschuwingen!$C$35,IF(M150&gt;1765.8,Waarschuwingen!$C$41,IF(M198/2&lt;=$E$235,"YES","NO")))</f>
        <v>N/A</v>
      </c>
      <c r="AL247" s="28" t="str">
        <f>IF(Waarschuwingen!$B$35=TRUE,Waarschuwingen!$C$35,IF(N150&gt;1765.8,Waarschuwingen!$C$41,IF(N198/2&lt;=$E$235,"YES","NO")))</f>
        <v>N/A</v>
      </c>
      <c r="AM247" s="28" t="str">
        <f>IF(Waarschuwingen!$B$35=TRUE,Waarschuwingen!$C$35,IF(O150&gt;1765.8,Waarschuwingen!$C$41,IF(O198/2&lt;=$E$235,"YES","NO")))</f>
        <v>N/A</v>
      </c>
      <c r="AN247" s="28" t="str">
        <f>IF(Waarschuwingen!$B$35=TRUE,Waarschuwingen!$C$35,IF(P150&gt;1765.8,Waarschuwingen!$C$41,IF(P198/2&lt;=$E$235,"YES","NO")))</f>
        <v>N/A</v>
      </c>
      <c r="AO247" s="28" t="str">
        <f>IF(Waarschuwingen!$B$35=TRUE,Waarschuwingen!$C$35,IF(Q150&gt;1765.8,Waarschuwingen!$C$41,IF(Q198/2&lt;=$E$235,"YES","NO")))</f>
        <v>N/A</v>
      </c>
      <c r="AP247" s="28" t="str">
        <f>IF(Waarschuwingen!$B$35=TRUE,Waarschuwingen!$C$35,IF(R150&gt;1765.8,Waarschuwingen!$C$41,IF(R198/2&lt;=$E$235,"YES","NO")))</f>
        <v>N/A</v>
      </c>
      <c r="AQ247" s="28" t="str">
        <f>IF(Waarschuwingen!$B$35=TRUE,Waarschuwingen!$C$35,IF(S150&gt;1765.8,Waarschuwingen!$C$41,IF(S198/2&lt;=$E$235,"YES","NO")))</f>
        <v>N/A</v>
      </c>
      <c r="AR247" s="28" t="str">
        <f>IF(Waarschuwingen!$B$35=TRUE,Waarschuwingen!$C$35,IF(T150&gt;1765.8,Waarschuwingen!$C$41,IF(T198/2&lt;=$E$235,"YES","NO")))</f>
        <v>N/A</v>
      </c>
      <c r="AS247" s="28" t="str">
        <f>IF(Waarschuwingen!$B$35=TRUE,Waarschuwingen!$C$35,IF(U150&gt;1765.8,Waarschuwingen!$C$41,IF(U198/2&lt;=$E$235,"YES","NO")))</f>
        <v>N/A</v>
      </c>
      <c r="AT247" s="28" t="str">
        <f>IF(Waarschuwingen!$B$35=TRUE,Waarschuwingen!$C$35,IF(V150&gt;1765.8,Waarschuwingen!$C$41,IF(V198/2&lt;=$E$235,"YES","NO")))</f>
        <v>N/A</v>
      </c>
      <c r="AU247" s="28" t="str">
        <f>IF(Waarschuwingen!$B$35=TRUE,Waarschuwingen!$C$35,IF(W150&gt;1765.8,Waarschuwingen!$C$41,IF(W198/2&lt;=$E$235,"YES","NO")))</f>
        <v>N/A</v>
      </c>
    </row>
    <row r="248" spans="2:47" x14ac:dyDescent="0.25">
      <c r="B248" s="204"/>
      <c r="C248" s="20">
        <f>$C$78</f>
        <v>1400</v>
      </c>
      <c r="D248" s="36">
        <f t="shared" si="96"/>
        <v>1.4000000000000001</v>
      </c>
      <c r="E248" s="28" t="e">
        <f t="shared" ref="E248:W248" si="105">IF(E199/2&lt;=$E$235,"YES","NO")</f>
        <v>#DIV/0!</v>
      </c>
      <c r="F248" s="28" t="e">
        <f t="shared" si="105"/>
        <v>#DIV/0!</v>
      </c>
      <c r="G248" s="28" t="e">
        <f t="shared" si="105"/>
        <v>#DIV/0!</v>
      </c>
      <c r="H248" s="28" t="e">
        <f t="shared" si="105"/>
        <v>#DIV/0!</v>
      </c>
      <c r="I248" s="28" t="e">
        <f t="shared" si="105"/>
        <v>#DIV/0!</v>
      </c>
      <c r="J248" s="28" t="e">
        <f t="shared" si="105"/>
        <v>#DIV/0!</v>
      </c>
      <c r="K248" s="28" t="e">
        <f t="shared" si="105"/>
        <v>#DIV/0!</v>
      </c>
      <c r="L248" s="28" t="e">
        <f t="shared" si="105"/>
        <v>#DIV/0!</v>
      </c>
      <c r="M248" s="28" t="e">
        <f t="shared" si="105"/>
        <v>#DIV/0!</v>
      </c>
      <c r="N248" s="28" t="e">
        <f t="shared" si="105"/>
        <v>#DIV/0!</v>
      </c>
      <c r="O248" s="28" t="e">
        <f t="shared" si="105"/>
        <v>#DIV/0!</v>
      </c>
      <c r="P248" s="28" t="e">
        <f t="shared" si="105"/>
        <v>#DIV/0!</v>
      </c>
      <c r="Q248" s="28" t="e">
        <f t="shared" si="105"/>
        <v>#DIV/0!</v>
      </c>
      <c r="R248" s="28" t="e">
        <f t="shared" si="105"/>
        <v>#DIV/0!</v>
      </c>
      <c r="S248" s="28" t="e">
        <f t="shared" si="105"/>
        <v>#DIV/0!</v>
      </c>
      <c r="T248" s="28" t="e">
        <f t="shared" si="105"/>
        <v>#DIV/0!</v>
      </c>
      <c r="U248" s="28" t="e">
        <f t="shared" si="105"/>
        <v>#DIV/0!</v>
      </c>
      <c r="V248" s="28" t="e">
        <f t="shared" si="105"/>
        <v>#DIV/0!</v>
      </c>
      <c r="W248" s="28" t="e">
        <f t="shared" si="105"/>
        <v>#DIV/0!</v>
      </c>
      <c r="Z248" s="204"/>
      <c r="AA248" s="20">
        <f>$C$78</f>
        <v>1400</v>
      </c>
      <c r="AB248" s="36">
        <f t="shared" si="98"/>
        <v>1.4000000000000001</v>
      </c>
      <c r="AC248" s="28" t="str">
        <f>IF(Waarschuwingen!$B$35=TRUE,Waarschuwingen!$C$35,IF(E151&gt;1765.8,Waarschuwingen!$C$41,IF(E199/2&lt;=$E$235,"YES","NO")))</f>
        <v>N/A</v>
      </c>
      <c r="AD248" s="28" t="str">
        <f>IF(Waarschuwingen!$B$35=TRUE,Waarschuwingen!$C$35,IF(F151&gt;1765.8,Waarschuwingen!$C$41,IF(F199/2&lt;=$E$235,"YES","NO")))</f>
        <v>N/A</v>
      </c>
      <c r="AE248" s="28" t="str">
        <f>IF(Waarschuwingen!$B$35=TRUE,Waarschuwingen!$C$35,IF(G151&gt;1765.8,Waarschuwingen!$C$41,IF(G199/2&lt;=$E$235,"YES","NO")))</f>
        <v>N/A</v>
      </c>
      <c r="AF248" s="28" t="str">
        <f>IF(Waarschuwingen!$B$35=TRUE,Waarschuwingen!$C$35,IF(H151&gt;1765.8,Waarschuwingen!$C$41,IF(H199/2&lt;=$E$235,"YES","NO")))</f>
        <v>N/A</v>
      </c>
      <c r="AG248" s="28" t="str">
        <f>IF(Waarschuwingen!$B$35=TRUE,Waarschuwingen!$C$35,IF(I151&gt;1765.8,Waarschuwingen!$C$41,IF(I199/2&lt;=$E$235,"YES","NO")))</f>
        <v>N/A</v>
      </c>
      <c r="AH248" s="28" t="str">
        <f>IF(Waarschuwingen!$B$35=TRUE,Waarschuwingen!$C$35,IF(J151&gt;1765.8,Waarschuwingen!$C$41,IF(J199/2&lt;=$E$235,"YES","NO")))</f>
        <v>N/A</v>
      </c>
      <c r="AI248" s="28" t="str">
        <f>IF(Waarschuwingen!$B$35=TRUE,Waarschuwingen!$C$35,IF(K151&gt;1765.8,Waarschuwingen!$C$41,IF(K199/2&lt;=$E$235,"YES","NO")))</f>
        <v>N/A</v>
      </c>
      <c r="AJ248" s="28" t="str">
        <f>IF(Waarschuwingen!$B$35=TRUE,Waarschuwingen!$C$35,IF(L151&gt;1765.8,Waarschuwingen!$C$41,IF(L199/2&lt;=$E$235,"YES","NO")))</f>
        <v>N/A</v>
      </c>
      <c r="AK248" s="28" t="str">
        <f>IF(Waarschuwingen!$B$35=TRUE,Waarschuwingen!$C$35,IF(M151&gt;1765.8,Waarschuwingen!$C$41,IF(M199/2&lt;=$E$235,"YES","NO")))</f>
        <v>N/A</v>
      </c>
      <c r="AL248" s="28" t="str">
        <f>IF(Waarschuwingen!$B$35=TRUE,Waarschuwingen!$C$35,IF(N151&gt;1765.8,Waarschuwingen!$C$41,IF(N199/2&lt;=$E$235,"YES","NO")))</f>
        <v>N/A</v>
      </c>
      <c r="AM248" s="28" t="str">
        <f>IF(Waarschuwingen!$B$35=TRUE,Waarschuwingen!$C$35,IF(O151&gt;1765.8,Waarschuwingen!$C$41,IF(O199/2&lt;=$E$235,"YES","NO")))</f>
        <v>N/A</v>
      </c>
      <c r="AN248" s="28" t="str">
        <f>IF(Waarschuwingen!$B$35=TRUE,Waarschuwingen!$C$35,IF(P151&gt;1765.8,Waarschuwingen!$C$41,IF(P199/2&lt;=$E$235,"YES","NO")))</f>
        <v>N/A</v>
      </c>
      <c r="AO248" s="28" t="str">
        <f>IF(Waarschuwingen!$B$35=TRUE,Waarschuwingen!$C$35,IF(Q151&gt;1765.8,Waarschuwingen!$C$41,IF(Q199/2&lt;=$E$235,"YES","NO")))</f>
        <v>N/A</v>
      </c>
      <c r="AP248" s="28" t="str">
        <f>IF(Waarschuwingen!$B$35=TRUE,Waarschuwingen!$C$35,IF(R151&gt;1765.8,Waarschuwingen!$C$41,IF(R199/2&lt;=$E$235,"YES","NO")))</f>
        <v>N/A</v>
      </c>
      <c r="AQ248" s="28" t="str">
        <f>IF(Waarschuwingen!$B$35=TRUE,Waarschuwingen!$C$35,IF(S151&gt;1765.8,Waarschuwingen!$C$41,IF(S199/2&lt;=$E$235,"YES","NO")))</f>
        <v>N/A</v>
      </c>
      <c r="AR248" s="28" t="str">
        <f>IF(Waarschuwingen!$B$35=TRUE,Waarschuwingen!$C$35,IF(T151&gt;1765.8,Waarschuwingen!$C$41,IF(T199/2&lt;=$E$235,"YES","NO")))</f>
        <v>N/A</v>
      </c>
      <c r="AS248" s="28" t="str">
        <f>IF(Waarschuwingen!$B$35=TRUE,Waarschuwingen!$C$35,IF(U151&gt;1765.8,Waarschuwingen!$C$41,IF(U199/2&lt;=$E$235,"YES","NO")))</f>
        <v>N/A</v>
      </c>
      <c r="AT248" s="28" t="str">
        <f>IF(Waarschuwingen!$B$35=TRUE,Waarschuwingen!$C$35,IF(V151&gt;1765.8,Waarschuwingen!$C$41,IF(V199/2&lt;=$E$235,"YES","NO")))</f>
        <v>N/A</v>
      </c>
      <c r="AU248" s="28" t="str">
        <f>IF(Waarschuwingen!$B$35=TRUE,Waarschuwingen!$C$35,IF(W151&gt;1765.8,Waarschuwingen!$C$41,IF(W199/2&lt;=$E$235,"YES","NO")))</f>
        <v>N/A</v>
      </c>
    </row>
    <row r="249" spans="2:47" x14ac:dyDescent="0.25">
      <c r="B249" s="204"/>
      <c r="C249" s="20">
        <f>$C$79</f>
        <v>1500</v>
      </c>
      <c r="D249" s="36">
        <f t="shared" si="96"/>
        <v>1.5</v>
      </c>
      <c r="E249" s="28" t="e">
        <f t="shared" ref="E249:W249" si="106">IF(E200/2&lt;=$E$235,"YES","NO")</f>
        <v>#DIV/0!</v>
      </c>
      <c r="F249" s="28" t="e">
        <f t="shared" si="106"/>
        <v>#DIV/0!</v>
      </c>
      <c r="G249" s="28" t="e">
        <f t="shared" si="106"/>
        <v>#DIV/0!</v>
      </c>
      <c r="H249" s="28" t="e">
        <f t="shared" si="106"/>
        <v>#DIV/0!</v>
      </c>
      <c r="I249" s="28" t="e">
        <f t="shared" si="106"/>
        <v>#DIV/0!</v>
      </c>
      <c r="J249" s="28" t="e">
        <f t="shared" si="106"/>
        <v>#DIV/0!</v>
      </c>
      <c r="K249" s="28" t="e">
        <f t="shared" si="106"/>
        <v>#DIV/0!</v>
      </c>
      <c r="L249" s="28" t="e">
        <f t="shared" si="106"/>
        <v>#DIV/0!</v>
      </c>
      <c r="M249" s="28" t="e">
        <f t="shared" si="106"/>
        <v>#DIV/0!</v>
      </c>
      <c r="N249" s="28" t="e">
        <f t="shared" si="106"/>
        <v>#DIV/0!</v>
      </c>
      <c r="O249" s="28" t="e">
        <f t="shared" si="106"/>
        <v>#DIV/0!</v>
      </c>
      <c r="P249" s="28" t="e">
        <f t="shared" si="106"/>
        <v>#DIV/0!</v>
      </c>
      <c r="Q249" s="28" t="e">
        <f t="shared" si="106"/>
        <v>#DIV/0!</v>
      </c>
      <c r="R249" s="28" t="e">
        <f t="shared" si="106"/>
        <v>#DIV/0!</v>
      </c>
      <c r="S249" s="28" t="e">
        <f t="shared" si="106"/>
        <v>#DIV/0!</v>
      </c>
      <c r="T249" s="28" t="e">
        <f t="shared" si="106"/>
        <v>#DIV/0!</v>
      </c>
      <c r="U249" s="28" t="e">
        <f t="shared" si="106"/>
        <v>#DIV/0!</v>
      </c>
      <c r="V249" s="28" t="e">
        <f t="shared" si="106"/>
        <v>#DIV/0!</v>
      </c>
      <c r="W249" s="28" t="e">
        <f t="shared" si="106"/>
        <v>#DIV/0!</v>
      </c>
      <c r="Z249" s="204"/>
      <c r="AA249" s="20">
        <f>$C$79</f>
        <v>1500</v>
      </c>
      <c r="AB249" s="36">
        <f t="shared" si="98"/>
        <v>1.5</v>
      </c>
      <c r="AC249" s="28" t="str">
        <f>IF(Waarschuwingen!$B$35=TRUE,Waarschuwingen!$C$35,IF(E152&gt;1765.8,Waarschuwingen!$C$41,IF(E200/2&lt;=$E$235,"YES","NO")))</f>
        <v>N/A</v>
      </c>
      <c r="AD249" s="28" t="str">
        <f>IF(Waarschuwingen!$B$35=TRUE,Waarschuwingen!$C$35,IF(F152&gt;1765.8,Waarschuwingen!$C$41,IF(F200/2&lt;=$E$235,"YES","NO")))</f>
        <v>N/A</v>
      </c>
      <c r="AE249" s="28" t="str">
        <f>IF(Waarschuwingen!$B$35=TRUE,Waarschuwingen!$C$35,IF(G152&gt;1765.8,Waarschuwingen!$C$41,IF(G200/2&lt;=$E$235,"YES","NO")))</f>
        <v>N/A</v>
      </c>
      <c r="AF249" s="28" t="str">
        <f>IF(Waarschuwingen!$B$35=TRUE,Waarschuwingen!$C$35,IF(H152&gt;1765.8,Waarschuwingen!$C$41,IF(H200/2&lt;=$E$235,"YES","NO")))</f>
        <v>N/A</v>
      </c>
      <c r="AG249" s="28" t="str">
        <f>IF(Waarschuwingen!$B$35=TRUE,Waarschuwingen!$C$35,IF(I152&gt;1765.8,Waarschuwingen!$C$41,IF(I200/2&lt;=$E$235,"YES","NO")))</f>
        <v>N/A</v>
      </c>
      <c r="AH249" s="28" t="str">
        <f>IF(Waarschuwingen!$B$35=TRUE,Waarschuwingen!$C$35,IF(J152&gt;1765.8,Waarschuwingen!$C$41,IF(J200/2&lt;=$E$235,"YES","NO")))</f>
        <v>N/A</v>
      </c>
      <c r="AI249" s="28" t="str">
        <f>IF(Waarschuwingen!$B$35=TRUE,Waarschuwingen!$C$35,IF(K152&gt;1765.8,Waarschuwingen!$C$41,IF(K200/2&lt;=$E$235,"YES","NO")))</f>
        <v>N/A</v>
      </c>
      <c r="AJ249" s="28" t="str">
        <f>IF(Waarschuwingen!$B$35=TRUE,Waarschuwingen!$C$35,IF(L152&gt;1765.8,Waarschuwingen!$C$41,IF(L200/2&lt;=$E$235,"YES","NO")))</f>
        <v>N/A</v>
      </c>
      <c r="AK249" s="28" t="str">
        <f>IF(Waarschuwingen!$B$35=TRUE,Waarschuwingen!$C$35,IF(M152&gt;1765.8,Waarschuwingen!$C$41,IF(M200/2&lt;=$E$235,"YES","NO")))</f>
        <v>N/A</v>
      </c>
      <c r="AL249" s="28" t="str">
        <f>IF(Waarschuwingen!$B$35=TRUE,Waarschuwingen!$C$35,IF(N152&gt;1765.8,Waarschuwingen!$C$41,IF(N200/2&lt;=$E$235,"YES","NO")))</f>
        <v>N/A</v>
      </c>
      <c r="AM249" s="28" t="str">
        <f>IF(Waarschuwingen!$B$35=TRUE,Waarschuwingen!$C$35,IF(O152&gt;1765.8,Waarschuwingen!$C$41,IF(O200/2&lt;=$E$235,"YES","NO")))</f>
        <v>N/A</v>
      </c>
      <c r="AN249" s="28" t="str">
        <f>IF(Waarschuwingen!$B$35=TRUE,Waarschuwingen!$C$35,IF(P152&gt;1765.8,Waarschuwingen!$C$41,IF(P200/2&lt;=$E$235,"YES","NO")))</f>
        <v>N/A</v>
      </c>
      <c r="AO249" s="28" t="str">
        <f>IF(Waarschuwingen!$B$35=TRUE,Waarschuwingen!$C$35,IF(Q152&gt;1765.8,Waarschuwingen!$C$41,IF(Q200/2&lt;=$E$235,"YES","NO")))</f>
        <v>N/A</v>
      </c>
      <c r="AP249" s="28" t="str">
        <f>IF(Waarschuwingen!$B$35=TRUE,Waarschuwingen!$C$35,IF(R152&gt;1765.8,Waarschuwingen!$C$41,IF(R200/2&lt;=$E$235,"YES","NO")))</f>
        <v>N/A</v>
      </c>
      <c r="AQ249" s="28" t="str">
        <f>IF(Waarschuwingen!$B$35=TRUE,Waarschuwingen!$C$35,IF(S152&gt;1765.8,Waarschuwingen!$C$41,IF(S200/2&lt;=$E$235,"YES","NO")))</f>
        <v>N/A</v>
      </c>
      <c r="AR249" s="28" t="str">
        <f>IF(Waarschuwingen!$B$35=TRUE,Waarschuwingen!$C$35,IF(T152&gt;1765.8,Waarschuwingen!$C$41,IF(T200/2&lt;=$E$235,"YES","NO")))</f>
        <v>N/A</v>
      </c>
      <c r="AS249" s="28" t="str">
        <f>IF(Waarschuwingen!$B$35=TRUE,Waarschuwingen!$C$35,IF(U152&gt;1765.8,Waarschuwingen!$C$41,IF(U200/2&lt;=$E$235,"YES","NO")))</f>
        <v>N/A</v>
      </c>
      <c r="AT249" s="28" t="str">
        <f>IF(Waarschuwingen!$B$35=TRUE,Waarschuwingen!$C$35,IF(V152&gt;1765.8,Waarschuwingen!$C$41,IF(V200/2&lt;=$E$235,"YES","NO")))</f>
        <v>N/A</v>
      </c>
      <c r="AU249" s="28" t="str">
        <f>IF(Waarschuwingen!$B$35=TRUE,Waarschuwingen!$C$35,IF(W152&gt;1765.8,Waarschuwingen!$C$41,IF(W200/2&lt;=$E$235,"YES","NO")))</f>
        <v>N/A</v>
      </c>
    </row>
    <row r="250" spans="2:47" x14ac:dyDescent="0.25">
      <c r="B250" s="204"/>
      <c r="C250" s="20">
        <f>$C$80</f>
        <v>1600</v>
      </c>
      <c r="D250" s="36">
        <f t="shared" si="96"/>
        <v>1.6</v>
      </c>
      <c r="E250" s="28" t="e">
        <f t="shared" ref="E250:W250" si="107">IF(E201/2&lt;=$E$235,"YES","NO")</f>
        <v>#DIV/0!</v>
      </c>
      <c r="F250" s="28" t="e">
        <f t="shared" si="107"/>
        <v>#DIV/0!</v>
      </c>
      <c r="G250" s="28" t="e">
        <f t="shared" si="107"/>
        <v>#DIV/0!</v>
      </c>
      <c r="H250" s="28" t="e">
        <f t="shared" si="107"/>
        <v>#DIV/0!</v>
      </c>
      <c r="I250" s="28" t="e">
        <f t="shared" si="107"/>
        <v>#DIV/0!</v>
      </c>
      <c r="J250" s="28" t="e">
        <f t="shared" si="107"/>
        <v>#DIV/0!</v>
      </c>
      <c r="K250" s="28" t="e">
        <f t="shared" si="107"/>
        <v>#DIV/0!</v>
      </c>
      <c r="L250" s="28" t="e">
        <f t="shared" si="107"/>
        <v>#DIV/0!</v>
      </c>
      <c r="M250" s="28" t="e">
        <f t="shared" si="107"/>
        <v>#DIV/0!</v>
      </c>
      <c r="N250" s="28" t="e">
        <f t="shared" si="107"/>
        <v>#DIV/0!</v>
      </c>
      <c r="O250" s="28" t="e">
        <f t="shared" si="107"/>
        <v>#DIV/0!</v>
      </c>
      <c r="P250" s="28" t="e">
        <f t="shared" si="107"/>
        <v>#DIV/0!</v>
      </c>
      <c r="Q250" s="28" t="e">
        <f t="shared" si="107"/>
        <v>#DIV/0!</v>
      </c>
      <c r="R250" s="28" t="e">
        <f t="shared" si="107"/>
        <v>#DIV/0!</v>
      </c>
      <c r="S250" s="28" t="e">
        <f t="shared" si="107"/>
        <v>#DIV/0!</v>
      </c>
      <c r="T250" s="28" t="e">
        <f t="shared" si="107"/>
        <v>#DIV/0!</v>
      </c>
      <c r="U250" s="28" t="e">
        <f t="shared" si="107"/>
        <v>#DIV/0!</v>
      </c>
      <c r="V250" s="28" t="e">
        <f t="shared" si="107"/>
        <v>#DIV/0!</v>
      </c>
      <c r="W250" s="28" t="e">
        <f t="shared" si="107"/>
        <v>#DIV/0!</v>
      </c>
      <c r="Z250" s="204"/>
      <c r="AA250" s="20">
        <f>$C$80</f>
        <v>1600</v>
      </c>
      <c r="AB250" s="36">
        <f t="shared" si="98"/>
        <v>1.6</v>
      </c>
      <c r="AC250" s="28" t="str">
        <f>IF(Waarschuwingen!$B$35=TRUE,Waarschuwingen!$C$35,IF(E153&gt;1765.8,Waarschuwingen!$C$41,IF(E201/2&lt;=$E$235,"YES","NO")))</f>
        <v>N/A</v>
      </c>
      <c r="AD250" s="28" t="str">
        <f>IF(Waarschuwingen!$B$35=TRUE,Waarschuwingen!$C$35,IF(F153&gt;1765.8,Waarschuwingen!$C$41,IF(F201/2&lt;=$E$235,"YES","NO")))</f>
        <v>N/A</v>
      </c>
      <c r="AE250" s="28" t="str">
        <f>IF(Waarschuwingen!$B$35=TRUE,Waarschuwingen!$C$35,IF(G153&gt;1765.8,Waarschuwingen!$C$41,IF(G201/2&lt;=$E$235,"YES","NO")))</f>
        <v>N/A</v>
      </c>
      <c r="AF250" s="28" t="str">
        <f>IF(Waarschuwingen!$B$35=TRUE,Waarschuwingen!$C$35,IF(H153&gt;1765.8,Waarschuwingen!$C$41,IF(H201/2&lt;=$E$235,"YES","NO")))</f>
        <v>N/A</v>
      </c>
      <c r="AG250" s="28" t="str">
        <f>IF(Waarschuwingen!$B$35=TRUE,Waarschuwingen!$C$35,IF(I153&gt;1765.8,Waarschuwingen!$C$41,IF(I201/2&lt;=$E$235,"YES","NO")))</f>
        <v>N/A</v>
      </c>
      <c r="AH250" s="28" t="str">
        <f>IF(Waarschuwingen!$B$35=TRUE,Waarschuwingen!$C$35,IF(J153&gt;1765.8,Waarschuwingen!$C$41,IF(J201/2&lt;=$E$235,"YES","NO")))</f>
        <v>N/A</v>
      </c>
      <c r="AI250" s="28" t="str">
        <f>IF(Waarschuwingen!$B$35=TRUE,Waarschuwingen!$C$35,IF(K153&gt;1765.8,Waarschuwingen!$C$41,IF(K201/2&lt;=$E$235,"YES","NO")))</f>
        <v>N/A</v>
      </c>
      <c r="AJ250" s="28" t="str">
        <f>IF(Waarschuwingen!$B$35=TRUE,Waarschuwingen!$C$35,IF(L153&gt;1765.8,Waarschuwingen!$C$41,IF(L201/2&lt;=$E$235,"YES","NO")))</f>
        <v>N/A</v>
      </c>
      <c r="AK250" s="28" t="str">
        <f>IF(Waarschuwingen!$B$35=TRUE,Waarschuwingen!$C$35,IF(M153&gt;1765.8,Waarschuwingen!$C$41,IF(M201/2&lt;=$E$235,"YES","NO")))</f>
        <v>N/A</v>
      </c>
      <c r="AL250" s="28" t="str">
        <f>IF(Waarschuwingen!$B$35=TRUE,Waarschuwingen!$C$35,IF(N153&gt;1765.8,Waarschuwingen!$C$41,IF(N201/2&lt;=$E$235,"YES","NO")))</f>
        <v>N/A</v>
      </c>
      <c r="AM250" s="28" t="str">
        <f>IF(Waarschuwingen!$B$35=TRUE,Waarschuwingen!$C$35,IF(O153&gt;1765.8,Waarschuwingen!$C$41,IF(O201/2&lt;=$E$235,"YES","NO")))</f>
        <v>N/A</v>
      </c>
      <c r="AN250" s="28" t="str">
        <f>IF(Waarschuwingen!$B$35=TRUE,Waarschuwingen!$C$35,IF(P153&gt;1765.8,Waarschuwingen!$C$41,IF(P201/2&lt;=$E$235,"YES","NO")))</f>
        <v>N/A</v>
      </c>
      <c r="AO250" s="28" t="str">
        <f>IF(Waarschuwingen!$B$35=TRUE,Waarschuwingen!$C$35,IF(Q153&gt;1765.8,Waarschuwingen!$C$41,IF(Q201/2&lt;=$E$235,"YES","NO")))</f>
        <v>N/A</v>
      </c>
      <c r="AP250" s="28" t="str">
        <f>IF(Waarschuwingen!$B$35=TRUE,Waarschuwingen!$C$35,IF(R153&gt;1765.8,Waarschuwingen!$C$41,IF(R201/2&lt;=$E$235,"YES","NO")))</f>
        <v>N/A</v>
      </c>
      <c r="AQ250" s="28" t="str">
        <f>IF(Waarschuwingen!$B$35=TRUE,Waarschuwingen!$C$35,IF(S153&gt;1765.8,Waarschuwingen!$C$41,IF(S201/2&lt;=$E$235,"YES","NO")))</f>
        <v>N/A</v>
      </c>
      <c r="AR250" s="28" t="str">
        <f>IF(Waarschuwingen!$B$35=TRUE,Waarschuwingen!$C$35,IF(T153&gt;1765.8,Waarschuwingen!$C$41,IF(T201/2&lt;=$E$235,"YES","NO")))</f>
        <v>N/A</v>
      </c>
      <c r="AS250" s="28" t="str">
        <f>IF(Waarschuwingen!$B$35=TRUE,Waarschuwingen!$C$35,IF(U153&gt;1765.8,Waarschuwingen!$C$41,IF(U201/2&lt;=$E$235,"YES","NO")))</f>
        <v>N/A</v>
      </c>
      <c r="AT250" s="28" t="str">
        <f>IF(Waarschuwingen!$B$35=TRUE,Waarschuwingen!$C$35,IF(V153&gt;1765.8,Waarschuwingen!$C$41,IF(V201/2&lt;=$E$235,"YES","NO")))</f>
        <v>N/A</v>
      </c>
      <c r="AU250" s="28" t="str">
        <f>IF(Waarschuwingen!$B$35=TRUE,Waarschuwingen!$C$35,IF(W153&gt;1765.8,Waarschuwingen!$C$41,IF(W201/2&lt;=$E$235,"YES","NO")))</f>
        <v>N/A</v>
      </c>
    </row>
    <row r="251" spans="2:47" x14ac:dyDescent="0.25">
      <c r="B251" s="204"/>
      <c r="C251" s="20">
        <f>$C$81</f>
        <v>1700</v>
      </c>
      <c r="D251" s="36">
        <f t="shared" si="96"/>
        <v>1.7</v>
      </c>
      <c r="E251" s="28" t="e">
        <f t="shared" ref="E251:W251" si="108">IF(E202/2&lt;=$E$235,"YES","NO")</f>
        <v>#DIV/0!</v>
      </c>
      <c r="F251" s="28" t="e">
        <f t="shared" si="108"/>
        <v>#DIV/0!</v>
      </c>
      <c r="G251" s="28" t="e">
        <f t="shared" si="108"/>
        <v>#DIV/0!</v>
      </c>
      <c r="H251" s="28" t="e">
        <f t="shared" si="108"/>
        <v>#DIV/0!</v>
      </c>
      <c r="I251" s="28" t="e">
        <f t="shared" si="108"/>
        <v>#DIV/0!</v>
      </c>
      <c r="J251" s="28" t="e">
        <f t="shared" si="108"/>
        <v>#DIV/0!</v>
      </c>
      <c r="K251" s="28" t="e">
        <f t="shared" si="108"/>
        <v>#DIV/0!</v>
      </c>
      <c r="L251" s="28" t="e">
        <f t="shared" si="108"/>
        <v>#DIV/0!</v>
      </c>
      <c r="M251" s="28" t="e">
        <f t="shared" si="108"/>
        <v>#DIV/0!</v>
      </c>
      <c r="N251" s="28" t="e">
        <f t="shared" si="108"/>
        <v>#DIV/0!</v>
      </c>
      <c r="O251" s="28" t="e">
        <f t="shared" si="108"/>
        <v>#DIV/0!</v>
      </c>
      <c r="P251" s="28" t="e">
        <f t="shared" si="108"/>
        <v>#DIV/0!</v>
      </c>
      <c r="Q251" s="28" t="e">
        <f t="shared" si="108"/>
        <v>#DIV/0!</v>
      </c>
      <c r="R251" s="28" t="e">
        <f t="shared" si="108"/>
        <v>#DIV/0!</v>
      </c>
      <c r="S251" s="28" t="e">
        <f t="shared" si="108"/>
        <v>#DIV/0!</v>
      </c>
      <c r="T251" s="28" t="e">
        <f t="shared" si="108"/>
        <v>#DIV/0!</v>
      </c>
      <c r="U251" s="28" t="e">
        <f t="shared" si="108"/>
        <v>#DIV/0!</v>
      </c>
      <c r="V251" s="28" t="e">
        <f t="shared" si="108"/>
        <v>#DIV/0!</v>
      </c>
      <c r="W251" s="28" t="e">
        <f t="shared" si="108"/>
        <v>#DIV/0!</v>
      </c>
      <c r="Z251" s="204"/>
      <c r="AA251" s="20">
        <f>$C$81</f>
        <v>1700</v>
      </c>
      <c r="AB251" s="36">
        <f t="shared" si="98"/>
        <v>1.7</v>
      </c>
      <c r="AC251" s="28" t="str">
        <f>IF(Waarschuwingen!$B$35=TRUE,Waarschuwingen!$C$35,IF(E154&gt;1765.8,Waarschuwingen!$C$41,IF(E202/2&lt;=$E$235,"YES","NO")))</f>
        <v>N/A</v>
      </c>
      <c r="AD251" s="28" t="str">
        <f>IF(Waarschuwingen!$B$35=TRUE,Waarschuwingen!$C$35,IF(F154&gt;1765.8,Waarschuwingen!$C$41,IF(F202/2&lt;=$E$235,"YES","NO")))</f>
        <v>N/A</v>
      </c>
      <c r="AE251" s="28" t="str">
        <f>IF(Waarschuwingen!$B$35=TRUE,Waarschuwingen!$C$35,IF(G154&gt;1765.8,Waarschuwingen!$C$41,IF(G202/2&lt;=$E$235,"YES","NO")))</f>
        <v>N/A</v>
      </c>
      <c r="AF251" s="28" t="str">
        <f>IF(Waarschuwingen!$B$35=TRUE,Waarschuwingen!$C$35,IF(H154&gt;1765.8,Waarschuwingen!$C$41,IF(H202/2&lt;=$E$235,"YES","NO")))</f>
        <v>N/A</v>
      </c>
      <c r="AG251" s="28" t="str">
        <f>IF(Waarschuwingen!$B$35=TRUE,Waarschuwingen!$C$35,IF(I154&gt;1765.8,Waarschuwingen!$C$41,IF(I202/2&lt;=$E$235,"YES","NO")))</f>
        <v>N/A</v>
      </c>
      <c r="AH251" s="28" t="str">
        <f>IF(Waarschuwingen!$B$35=TRUE,Waarschuwingen!$C$35,IF(J154&gt;1765.8,Waarschuwingen!$C$41,IF(J202/2&lt;=$E$235,"YES","NO")))</f>
        <v>N/A</v>
      </c>
      <c r="AI251" s="28" t="str">
        <f>IF(Waarschuwingen!$B$35=TRUE,Waarschuwingen!$C$35,IF(K154&gt;1765.8,Waarschuwingen!$C$41,IF(K202/2&lt;=$E$235,"YES","NO")))</f>
        <v>N/A</v>
      </c>
      <c r="AJ251" s="28" t="str">
        <f>IF(Waarschuwingen!$B$35=TRUE,Waarschuwingen!$C$35,IF(L154&gt;1765.8,Waarschuwingen!$C$41,IF(L202/2&lt;=$E$235,"YES","NO")))</f>
        <v>N/A</v>
      </c>
      <c r="AK251" s="28" t="str">
        <f>IF(Waarschuwingen!$B$35=TRUE,Waarschuwingen!$C$35,IF(M154&gt;1765.8,Waarschuwingen!$C$41,IF(M202/2&lt;=$E$235,"YES","NO")))</f>
        <v>N/A</v>
      </c>
      <c r="AL251" s="28" t="str">
        <f>IF(Waarschuwingen!$B$35=TRUE,Waarschuwingen!$C$35,IF(N154&gt;1765.8,Waarschuwingen!$C$41,IF(N202/2&lt;=$E$235,"YES","NO")))</f>
        <v>N/A</v>
      </c>
      <c r="AM251" s="28" t="str">
        <f>IF(Waarschuwingen!$B$35=TRUE,Waarschuwingen!$C$35,IF(O154&gt;1765.8,Waarschuwingen!$C$41,IF(O202/2&lt;=$E$235,"YES","NO")))</f>
        <v>N/A</v>
      </c>
      <c r="AN251" s="28" t="str">
        <f>IF(Waarschuwingen!$B$35=TRUE,Waarschuwingen!$C$35,IF(P154&gt;1765.8,Waarschuwingen!$C$41,IF(P202/2&lt;=$E$235,"YES","NO")))</f>
        <v>N/A</v>
      </c>
      <c r="AO251" s="28" t="str">
        <f>IF(Waarschuwingen!$B$35=TRUE,Waarschuwingen!$C$35,IF(Q154&gt;1765.8,Waarschuwingen!$C$41,IF(Q202/2&lt;=$E$235,"YES","NO")))</f>
        <v>N/A</v>
      </c>
      <c r="AP251" s="28" t="str">
        <f>IF(Waarschuwingen!$B$35=TRUE,Waarschuwingen!$C$35,IF(R154&gt;1765.8,Waarschuwingen!$C$41,IF(R202/2&lt;=$E$235,"YES","NO")))</f>
        <v>N/A</v>
      </c>
      <c r="AQ251" s="28" t="str">
        <f>IF(Waarschuwingen!$B$35=TRUE,Waarschuwingen!$C$35,IF(S154&gt;1765.8,Waarschuwingen!$C$41,IF(S202/2&lt;=$E$235,"YES","NO")))</f>
        <v>N/A</v>
      </c>
      <c r="AR251" s="28" t="str">
        <f>IF(Waarschuwingen!$B$35=TRUE,Waarschuwingen!$C$35,IF(T154&gt;1765.8,Waarschuwingen!$C$41,IF(T202/2&lt;=$E$235,"YES","NO")))</f>
        <v>N/A</v>
      </c>
      <c r="AS251" s="28" t="str">
        <f>IF(Waarschuwingen!$B$35=TRUE,Waarschuwingen!$C$35,IF(U154&gt;1765.8,Waarschuwingen!$C$41,IF(U202/2&lt;=$E$235,"YES","NO")))</f>
        <v>N/A</v>
      </c>
      <c r="AT251" s="28" t="str">
        <f>IF(Waarschuwingen!$B$35=TRUE,Waarschuwingen!$C$35,IF(V154&gt;1765.8,Waarschuwingen!$C$41,IF(V202/2&lt;=$E$235,"YES","NO")))</f>
        <v>N/A</v>
      </c>
      <c r="AU251" s="28" t="str">
        <f>IF(Waarschuwingen!$B$35=TRUE,Waarschuwingen!$C$35,IF(W154&gt;1765.8,Waarschuwingen!$C$41,IF(W202/2&lt;=$E$235,"YES","NO")))</f>
        <v>N/A</v>
      </c>
    </row>
    <row r="252" spans="2:47" x14ac:dyDescent="0.25">
      <c r="B252" s="204"/>
      <c r="C252" s="20">
        <f>$C$82</f>
        <v>1800</v>
      </c>
      <c r="D252" s="36">
        <f t="shared" si="96"/>
        <v>1.8</v>
      </c>
      <c r="E252" s="28" t="e">
        <f t="shared" ref="E252:W252" si="109">IF(E203/2&lt;=$E$235,"YES","NO")</f>
        <v>#DIV/0!</v>
      </c>
      <c r="F252" s="28" t="e">
        <f t="shared" si="109"/>
        <v>#DIV/0!</v>
      </c>
      <c r="G252" s="28" t="e">
        <f t="shared" si="109"/>
        <v>#DIV/0!</v>
      </c>
      <c r="H252" s="28" t="e">
        <f t="shared" si="109"/>
        <v>#DIV/0!</v>
      </c>
      <c r="I252" s="28" t="e">
        <f t="shared" si="109"/>
        <v>#DIV/0!</v>
      </c>
      <c r="J252" s="28" t="e">
        <f t="shared" si="109"/>
        <v>#DIV/0!</v>
      </c>
      <c r="K252" s="28" t="e">
        <f t="shared" si="109"/>
        <v>#DIV/0!</v>
      </c>
      <c r="L252" s="28" t="e">
        <f t="shared" si="109"/>
        <v>#DIV/0!</v>
      </c>
      <c r="M252" s="28" t="e">
        <f t="shared" si="109"/>
        <v>#DIV/0!</v>
      </c>
      <c r="N252" s="28" t="e">
        <f t="shared" si="109"/>
        <v>#DIV/0!</v>
      </c>
      <c r="O252" s="28" t="e">
        <f t="shared" si="109"/>
        <v>#DIV/0!</v>
      </c>
      <c r="P252" s="28" t="e">
        <f t="shared" si="109"/>
        <v>#DIV/0!</v>
      </c>
      <c r="Q252" s="28" t="e">
        <f t="shared" si="109"/>
        <v>#DIV/0!</v>
      </c>
      <c r="R252" s="28" t="e">
        <f t="shared" si="109"/>
        <v>#DIV/0!</v>
      </c>
      <c r="S252" s="28" t="e">
        <f t="shared" si="109"/>
        <v>#DIV/0!</v>
      </c>
      <c r="T252" s="28" t="e">
        <f t="shared" si="109"/>
        <v>#DIV/0!</v>
      </c>
      <c r="U252" s="28" t="e">
        <f t="shared" si="109"/>
        <v>#DIV/0!</v>
      </c>
      <c r="V252" s="28" t="e">
        <f t="shared" si="109"/>
        <v>#DIV/0!</v>
      </c>
      <c r="W252" s="28" t="e">
        <f t="shared" si="109"/>
        <v>#DIV/0!</v>
      </c>
      <c r="Z252" s="204"/>
      <c r="AA252" s="20">
        <f>$C$82</f>
        <v>1800</v>
      </c>
      <c r="AB252" s="36">
        <f t="shared" si="98"/>
        <v>1.8</v>
      </c>
      <c r="AC252" s="28" t="str">
        <f>IF(Waarschuwingen!$B$35=TRUE,Waarschuwingen!$C$35,IF(E155&gt;1765.8,Waarschuwingen!$C$41,IF(E203/2&lt;=$E$235,"YES","NO")))</f>
        <v>N/A</v>
      </c>
      <c r="AD252" s="28" t="str">
        <f>IF(Waarschuwingen!$B$35=TRUE,Waarschuwingen!$C$35,IF(F155&gt;1765.8,Waarschuwingen!$C$41,IF(F203/2&lt;=$E$235,"YES","NO")))</f>
        <v>N/A</v>
      </c>
      <c r="AE252" s="28" t="str">
        <f>IF(Waarschuwingen!$B$35=TRUE,Waarschuwingen!$C$35,IF(G155&gt;1765.8,Waarschuwingen!$C$41,IF(G203/2&lt;=$E$235,"YES","NO")))</f>
        <v>N/A</v>
      </c>
      <c r="AF252" s="28" t="str">
        <f>IF(Waarschuwingen!$B$35=TRUE,Waarschuwingen!$C$35,IF(H155&gt;1765.8,Waarschuwingen!$C$41,IF(H203/2&lt;=$E$235,"YES","NO")))</f>
        <v>N/A</v>
      </c>
      <c r="AG252" s="28" t="str">
        <f>IF(Waarschuwingen!$B$35=TRUE,Waarschuwingen!$C$35,IF(I155&gt;1765.8,Waarschuwingen!$C$41,IF(I203/2&lt;=$E$235,"YES","NO")))</f>
        <v>N/A</v>
      </c>
      <c r="AH252" s="28" t="str">
        <f>IF(Waarschuwingen!$B$35=TRUE,Waarschuwingen!$C$35,IF(J155&gt;1765.8,Waarschuwingen!$C$41,IF(J203/2&lt;=$E$235,"YES","NO")))</f>
        <v>N/A</v>
      </c>
      <c r="AI252" s="28" t="str">
        <f>IF(Waarschuwingen!$B$35=TRUE,Waarschuwingen!$C$35,IF(K155&gt;1765.8,Waarschuwingen!$C$41,IF(K203/2&lt;=$E$235,"YES","NO")))</f>
        <v>N/A</v>
      </c>
      <c r="AJ252" s="28" t="str">
        <f>IF(Waarschuwingen!$B$35=TRUE,Waarschuwingen!$C$35,IF(L155&gt;1765.8,Waarschuwingen!$C$41,IF(L203/2&lt;=$E$235,"YES","NO")))</f>
        <v>N/A</v>
      </c>
      <c r="AK252" s="28" t="str">
        <f>IF(Waarschuwingen!$B$35=TRUE,Waarschuwingen!$C$35,IF(M155&gt;1765.8,Waarschuwingen!$C$41,IF(M203/2&lt;=$E$235,"YES","NO")))</f>
        <v>N/A</v>
      </c>
      <c r="AL252" s="28" t="str">
        <f>IF(Waarschuwingen!$B$35=TRUE,Waarschuwingen!$C$35,IF(N155&gt;1765.8,Waarschuwingen!$C$41,IF(N203/2&lt;=$E$235,"YES","NO")))</f>
        <v>N/A</v>
      </c>
      <c r="AM252" s="28" t="str">
        <f>IF(Waarschuwingen!$B$35=TRUE,Waarschuwingen!$C$35,IF(O155&gt;1765.8,Waarschuwingen!$C$41,IF(O203/2&lt;=$E$235,"YES","NO")))</f>
        <v>N/A</v>
      </c>
      <c r="AN252" s="28" t="str">
        <f>IF(Waarschuwingen!$B$35=TRUE,Waarschuwingen!$C$35,IF(P155&gt;1765.8,Waarschuwingen!$C$41,IF(P203/2&lt;=$E$235,"YES","NO")))</f>
        <v>N/A</v>
      </c>
      <c r="AO252" s="28" t="str">
        <f>IF(Waarschuwingen!$B$35=TRUE,Waarschuwingen!$C$35,IF(Q155&gt;1765.8,Waarschuwingen!$C$41,IF(Q203/2&lt;=$E$235,"YES","NO")))</f>
        <v>N/A</v>
      </c>
      <c r="AP252" s="28" t="str">
        <f>IF(Waarschuwingen!$B$35=TRUE,Waarschuwingen!$C$35,IF(R155&gt;1765.8,Waarschuwingen!$C$41,IF(R203/2&lt;=$E$235,"YES","NO")))</f>
        <v>N/A</v>
      </c>
      <c r="AQ252" s="28" t="str">
        <f>IF(Waarschuwingen!$B$35=TRUE,Waarschuwingen!$C$35,IF(S155&gt;1765.8,Waarschuwingen!$C$41,IF(S203/2&lt;=$E$235,"YES","NO")))</f>
        <v>N/A</v>
      </c>
      <c r="AR252" s="28" t="str">
        <f>IF(Waarschuwingen!$B$35=TRUE,Waarschuwingen!$C$35,IF(T155&gt;1765.8,Waarschuwingen!$C$41,IF(T203/2&lt;=$E$235,"YES","NO")))</f>
        <v>N/A</v>
      </c>
      <c r="AS252" s="28" t="str">
        <f>IF(Waarschuwingen!$B$35=TRUE,Waarschuwingen!$C$35,IF(U155&gt;1765.8,Waarschuwingen!$C$41,IF(U203/2&lt;=$E$235,"YES","NO")))</f>
        <v>N/A</v>
      </c>
      <c r="AT252" s="28" t="str">
        <f>IF(Waarschuwingen!$B$35=TRUE,Waarschuwingen!$C$35,IF(V155&gt;1765.8,Waarschuwingen!$C$41,IF(V203/2&lt;=$E$235,"YES","NO")))</f>
        <v>N/A</v>
      </c>
      <c r="AU252" s="28" t="str">
        <f>IF(Waarschuwingen!$B$35=TRUE,Waarschuwingen!$C$35,IF(W155&gt;1765.8,Waarschuwingen!$C$41,IF(W203/2&lt;=$E$235,"YES","NO")))</f>
        <v>N/A</v>
      </c>
    </row>
    <row r="253" spans="2:47" x14ac:dyDescent="0.25">
      <c r="B253" s="204"/>
      <c r="C253" s="20">
        <f>$C$83</f>
        <v>1900</v>
      </c>
      <c r="D253" s="36">
        <f t="shared" si="96"/>
        <v>1.9000000000000001</v>
      </c>
      <c r="E253" s="28" t="e">
        <f t="shared" ref="E253:W253" si="110">IF(E204/2&lt;=$E$235,"YES","NO")</f>
        <v>#DIV/0!</v>
      </c>
      <c r="F253" s="28" t="e">
        <f t="shared" si="110"/>
        <v>#DIV/0!</v>
      </c>
      <c r="G253" s="28" t="e">
        <f t="shared" si="110"/>
        <v>#DIV/0!</v>
      </c>
      <c r="H253" s="28" t="e">
        <f t="shared" si="110"/>
        <v>#DIV/0!</v>
      </c>
      <c r="I253" s="28" t="e">
        <f t="shared" si="110"/>
        <v>#DIV/0!</v>
      </c>
      <c r="J253" s="28" t="e">
        <f t="shared" si="110"/>
        <v>#DIV/0!</v>
      </c>
      <c r="K253" s="28" t="e">
        <f t="shared" si="110"/>
        <v>#DIV/0!</v>
      </c>
      <c r="L253" s="28" t="e">
        <f t="shared" si="110"/>
        <v>#DIV/0!</v>
      </c>
      <c r="M253" s="28" t="e">
        <f t="shared" si="110"/>
        <v>#DIV/0!</v>
      </c>
      <c r="N253" s="28" t="e">
        <f t="shared" si="110"/>
        <v>#DIV/0!</v>
      </c>
      <c r="O253" s="28" t="e">
        <f t="shared" si="110"/>
        <v>#DIV/0!</v>
      </c>
      <c r="P253" s="28" t="e">
        <f t="shared" si="110"/>
        <v>#DIV/0!</v>
      </c>
      <c r="Q253" s="28" t="e">
        <f t="shared" si="110"/>
        <v>#DIV/0!</v>
      </c>
      <c r="R253" s="28" t="e">
        <f t="shared" si="110"/>
        <v>#DIV/0!</v>
      </c>
      <c r="S253" s="28" t="e">
        <f t="shared" si="110"/>
        <v>#DIV/0!</v>
      </c>
      <c r="T253" s="28" t="e">
        <f t="shared" si="110"/>
        <v>#DIV/0!</v>
      </c>
      <c r="U253" s="28" t="e">
        <f t="shared" si="110"/>
        <v>#DIV/0!</v>
      </c>
      <c r="V253" s="28" t="e">
        <f t="shared" si="110"/>
        <v>#DIV/0!</v>
      </c>
      <c r="W253" s="28" t="e">
        <f t="shared" si="110"/>
        <v>#DIV/0!</v>
      </c>
      <c r="Z253" s="204"/>
      <c r="AA253" s="20">
        <f>$C$83</f>
        <v>1900</v>
      </c>
      <c r="AB253" s="36">
        <f t="shared" si="98"/>
        <v>1.9000000000000001</v>
      </c>
      <c r="AC253" s="28" t="str">
        <f>IF(Waarschuwingen!$B$35=TRUE,Waarschuwingen!$C$35,IF(E156&gt;1765.8,Waarschuwingen!$C$41,IF(E204/2&lt;=$E$235,"YES","NO")))</f>
        <v>N/A</v>
      </c>
      <c r="AD253" s="28" t="str">
        <f>IF(Waarschuwingen!$B$35=TRUE,Waarschuwingen!$C$35,IF(F156&gt;1765.8,Waarschuwingen!$C$41,IF(F204/2&lt;=$E$235,"YES","NO")))</f>
        <v>N/A</v>
      </c>
      <c r="AE253" s="28" t="str">
        <f>IF(Waarschuwingen!$B$35=TRUE,Waarschuwingen!$C$35,IF(G156&gt;1765.8,Waarschuwingen!$C$41,IF(G204/2&lt;=$E$235,"YES","NO")))</f>
        <v>N/A</v>
      </c>
      <c r="AF253" s="28" t="str">
        <f>IF(Waarschuwingen!$B$35=TRUE,Waarschuwingen!$C$35,IF(H156&gt;1765.8,Waarschuwingen!$C$41,IF(H204/2&lt;=$E$235,"YES","NO")))</f>
        <v>N/A</v>
      </c>
      <c r="AG253" s="28" t="str">
        <f>IF(Waarschuwingen!$B$35=TRUE,Waarschuwingen!$C$35,IF(I156&gt;1765.8,Waarschuwingen!$C$41,IF(I204/2&lt;=$E$235,"YES","NO")))</f>
        <v>N/A</v>
      </c>
      <c r="AH253" s="28" t="str">
        <f>IF(Waarschuwingen!$B$35=TRUE,Waarschuwingen!$C$35,IF(J156&gt;1765.8,Waarschuwingen!$C$41,IF(J204/2&lt;=$E$235,"YES","NO")))</f>
        <v>N/A</v>
      </c>
      <c r="AI253" s="28" t="str">
        <f>IF(Waarschuwingen!$B$35=TRUE,Waarschuwingen!$C$35,IF(K156&gt;1765.8,Waarschuwingen!$C$41,IF(K204/2&lt;=$E$235,"YES","NO")))</f>
        <v>N/A</v>
      </c>
      <c r="AJ253" s="28" t="str">
        <f>IF(Waarschuwingen!$B$35=TRUE,Waarschuwingen!$C$35,IF(L156&gt;1765.8,Waarschuwingen!$C$41,IF(L204/2&lt;=$E$235,"YES","NO")))</f>
        <v>N/A</v>
      </c>
      <c r="AK253" s="28" t="str">
        <f>IF(Waarschuwingen!$B$35=TRUE,Waarschuwingen!$C$35,IF(M156&gt;1765.8,Waarschuwingen!$C$41,IF(M204/2&lt;=$E$235,"YES","NO")))</f>
        <v>N/A</v>
      </c>
      <c r="AL253" s="28" t="str">
        <f>IF(Waarschuwingen!$B$35=TRUE,Waarschuwingen!$C$35,IF(N156&gt;1765.8,Waarschuwingen!$C$41,IF(N204/2&lt;=$E$235,"YES","NO")))</f>
        <v>N/A</v>
      </c>
      <c r="AM253" s="28" t="str">
        <f>IF(Waarschuwingen!$B$35=TRUE,Waarschuwingen!$C$35,IF(O156&gt;1765.8,Waarschuwingen!$C$41,IF(O204/2&lt;=$E$235,"YES","NO")))</f>
        <v>N/A</v>
      </c>
      <c r="AN253" s="28" t="str">
        <f>IF(Waarschuwingen!$B$35=TRUE,Waarschuwingen!$C$35,IF(P156&gt;1765.8,Waarschuwingen!$C$41,IF(P204/2&lt;=$E$235,"YES","NO")))</f>
        <v>N/A</v>
      </c>
      <c r="AO253" s="28" t="str">
        <f>IF(Waarschuwingen!$B$35=TRUE,Waarschuwingen!$C$35,IF(Q156&gt;1765.8,Waarschuwingen!$C$41,IF(Q204/2&lt;=$E$235,"YES","NO")))</f>
        <v>N/A</v>
      </c>
      <c r="AP253" s="28" t="str">
        <f>IF(Waarschuwingen!$B$35=TRUE,Waarschuwingen!$C$35,IF(R156&gt;1765.8,Waarschuwingen!$C$41,IF(R204/2&lt;=$E$235,"YES","NO")))</f>
        <v>N/A</v>
      </c>
      <c r="AQ253" s="28" t="str">
        <f>IF(Waarschuwingen!$B$35=TRUE,Waarschuwingen!$C$35,IF(S156&gt;1765.8,Waarschuwingen!$C$41,IF(S204/2&lt;=$E$235,"YES","NO")))</f>
        <v>N/A</v>
      </c>
      <c r="AR253" s="28" t="str">
        <f>IF(Waarschuwingen!$B$35=TRUE,Waarschuwingen!$C$35,IF(T156&gt;1765.8,Waarschuwingen!$C$41,IF(T204/2&lt;=$E$235,"YES","NO")))</f>
        <v>N/A</v>
      </c>
      <c r="AS253" s="28" t="str">
        <f>IF(Waarschuwingen!$B$35=TRUE,Waarschuwingen!$C$35,IF(U156&gt;1765.8,Waarschuwingen!$C$41,IF(U204/2&lt;=$E$235,"YES","NO")))</f>
        <v>N/A</v>
      </c>
      <c r="AT253" s="28" t="str">
        <f>IF(Waarschuwingen!$B$35=TRUE,Waarschuwingen!$C$35,IF(V156&gt;1765.8,Waarschuwingen!$C$41,IF(V204/2&lt;=$E$235,"YES","NO")))</f>
        <v>N/A</v>
      </c>
      <c r="AU253" s="28" t="str">
        <f>IF(Waarschuwingen!$B$35=TRUE,Waarschuwingen!$C$35,IF(W156&gt;1765.8,Waarschuwingen!$C$41,IF(W204/2&lt;=$E$235,"YES","NO")))</f>
        <v>N/A</v>
      </c>
    </row>
    <row r="254" spans="2:47" ht="15.75" thickBot="1" x14ac:dyDescent="0.3">
      <c r="B254" s="205"/>
      <c r="C254" s="21">
        <f>$C$84</f>
        <v>2000</v>
      </c>
      <c r="D254" s="37">
        <f t="shared" si="96"/>
        <v>2</v>
      </c>
      <c r="E254" s="28" t="e">
        <f t="shared" ref="E254:W254" si="111">IF(E205/2&lt;=$E$235,"YES","NO")</f>
        <v>#DIV/0!</v>
      </c>
      <c r="F254" s="28" t="e">
        <f t="shared" si="111"/>
        <v>#DIV/0!</v>
      </c>
      <c r="G254" s="28" t="e">
        <f t="shared" si="111"/>
        <v>#DIV/0!</v>
      </c>
      <c r="H254" s="28" t="e">
        <f t="shared" si="111"/>
        <v>#DIV/0!</v>
      </c>
      <c r="I254" s="28" t="e">
        <f t="shared" si="111"/>
        <v>#DIV/0!</v>
      </c>
      <c r="J254" s="28" t="e">
        <f t="shared" si="111"/>
        <v>#DIV/0!</v>
      </c>
      <c r="K254" s="28" t="e">
        <f t="shared" si="111"/>
        <v>#DIV/0!</v>
      </c>
      <c r="L254" s="28" t="e">
        <f t="shared" si="111"/>
        <v>#DIV/0!</v>
      </c>
      <c r="M254" s="28" t="e">
        <f t="shared" si="111"/>
        <v>#DIV/0!</v>
      </c>
      <c r="N254" s="28" t="e">
        <f t="shared" si="111"/>
        <v>#DIV/0!</v>
      </c>
      <c r="O254" s="28" t="e">
        <f t="shared" si="111"/>
        <v>#DIV/0!</v>
      </c>
      <c r="P254" s="28" t="e">
        <f t="shared" si="111"/>
        <v>#DIV/0!</v>
      </c>
      <c r="Q254" s="28" t="e">
        <f t="shared" si="111"/>
        <v>#DIV/0!</v>
      </c>
      <c r="R254" s="28" t="e">
        <f t="shared" si="111"/>
        <v>#DIV/0!</v>
      </c>
      <c r="S254" s="28" t="e">
        <f t="shared" si="111"/>
        <v>#DIV/0!</v>
      </c>
      <c r="T254" s="28" t="e">
        <f t="shared" si="111"/>
        <v>#DIV/0!</v>
      </c>
      <c r="U254" s="28" t="e">
        <f t="shared" si="111"/>
        <v>#DIV/0!</v>
      </c>
      <c r="V254" s="28" t="e">
        <f t="shared" si="111"/>
        <v>#DIV/0!</v>
      </c>
      <c r="W254" s="28" t="e">
        <f t="shared" si="111"/>
        <v>#DIV/0!</v>
      </c>
      <c r="Z254" s="205"/>
      <c r="AA254" s="21">
        <f>$C$84</f>
        <v>2000</v>
      </c>
      <c r="AB254" s="37">
        <f t="shared" si="98"/>
        <v>2</v>
      </c>
      <c r="AC254" s="28" t="str">
        <f>IF(Waarschuwingen!$B$35=TRUE,Waarschuwingen!$C$35,IF(E157&gt;1765.8,Waarschuwingen!$C$41,IF(E205/2&lt;=$E$235,"YES","NO")))</f>
        <v>N/A</v>
      </c>
      <c r="AD254" s="28" t="str">
        <f>IF(Waarschuwingen!$B$35=TRUE,Waarschuwingen!$C$35,IF(F157&gt;1765.8,Waarschuwingen!$C$41,IF(F205/2&lt;=$E$235,"YES","NO")))</f>
        <v>N/A</v>
      </c>
      <c r="AE254" s="28" t="str">
        <f>IF(Waarschuwingen!$B$35=TRUE,Waarschuwingen!$C$35,IF(G157&gt;1765.8,Waarschuwingen!$C$41,IF(G205/2&lt;=$E$235,"YES","NO")))</f>
        <v>N/A</v>
      </c>
      <c r="AF254" s="28" t="str">
        <f>IF(Waarschuwingen!$B$35=TRUE,Waarschuwingen!$C$35,IF(H157&gt;1765.8,Waarschuwingen!$C$41,IF(H205/2&lt;=$E$235,"YES","NO")))</f>
        <v>N/A</v>
      </c>
      <c r="AG254" s="28" t="str">
        <f>IF(Waarschuwingen!$B$35=TRUE,Waarschuwingen!$C$35,IF(I157&gt;1765.8,Waarschuwingen!$C$41,IF(I205/2&lt;=$E$235,"YES","NO")))</f>
        <v>N/A</v>
      </c>
      <c r="AH254" s="28" t="str">
        <f>IF(Waarschuwingen!$B$35=TRUE,Waarschuwingen!$C$35,IF(J157&gt;1765.8,Waarschuwingen!$C$41,IF(J205/2&lt;=$E$235,"YES","NO")))</f>
        <v>N/A</v>
      </c>
      <c r="AI254" s="28" t="str">
        <f>IF(Waarschuwingen!$B$35=TRUE,Waarschuwingen!$C$35,IF(K157&gt;1765.8,Waarschuwingen!$C$41,IF(K205/2&lt;=$E$235,"YES","NO")))</f>
        <v>N/A</v>
      </c>
      <c r="AJ254" s="28" t="str">
        <f>IF(Waarschuwingen!$B$35=TRUE,Waarschuwingen!$C$35,IF(L157&gt;1765.8,Waarschuwingen!$C$41,IF(L205/2&lt;=$E$235,"YES","NO")))</f>
        <v>N/A</v>
      </c>
      <c r="AK254" s="28" t="str">
        <f>IF(Waarschuwingen!$B$35=TRUE,Waarschuwingen!$C$35,IF(M157&gt;1765.8,Waarschuwingen!$C$41,IF(M205/2&lt;=$E$235,"YES","NO")))</f>
        <v>N/A</v>
      </c>
      <c r="AL254" s="28" t="str">
        <f>IF(Waarschuwingen!$B$35=TRUE,Waarschuwingen!$C$35,IF(N157&gt;1765.8,Waarschuwingen!$C$41,IF(N205/2&lt;=$E$235,"YES","NO")))</f>
        <v>N/A</v>
      </c>
      <c r="AM254" s="28" t="str">
        <f>IF(Waarschuwingen!$B$35=TRUE,Waarschuwingen!$C$35,IF(O157&gt;1765.8,Waarschuwingen!$C$41,IF(O205/2&lt;=$E$235,"YES","NO")))</f>
        <v>N/A</v>
      </c>
      <c r="AN254" s="28" t="str">
        <f>IF(Waarschuwingen!$B$35=TRUE,Waarschuwingen!$C$35,IF(P157&gt;1765.8,Waarschuwingen!$C$41,IF(P205/2&lt;=$E$235,"YES","NO")))</f>
        <v>N/A</v>
      </c>
      <c r="AO254" s="28" t="str">
        <f>IF(Waarschuwingen!$B$35=TRUE,Waarschuwingen!$C$35,IF(Q157&gt;1765.8,Waarschuwingen!$C$41,IF(Q205/2&lt;=$E$235,"YES","NO")))</f>
        <v>N/A</v>
      </c>
      <c r="AP254" s="28" t="str">
        <f>IF(Waarschuwingen!$B$35=TRUE,Waarschuwingen!$C$35,IF(R157&gt;1765.8,Waarschuwingen!$C$41,IF(R205/2&lt;=$E$235,"YES","NO")))</f>
        <v>N/A</v>
      </c>
      <c r="AQ254" s="28" t="str">
        <f>IF(Waarschuwingen!$B$35=TRUE,Waarschuwingen!$C$35,IF(S157&gt;1765.8,Waarschuwingen!$C$41,IF(S205/2&lt;=$E$235,"YES","NO")))</f>
        <v>N/A</v>
      </c>
      <c r="AR254" s="28" t="str">
        <f>IF(Waarschuwingen!$B$35=TRUE,Waarschuwingen!$C$35,IF(T157&gt;1765.8,Waarschuwingen!$C$41,IF(T205/2&lt;=$E$235,"YES","NO")))</f>
        <v>N/A</v>
      </c>
      <c r="AS254" s="28" t="str">
        <f>IF(Waarschuwingen!$B$35=TRUE,Waarschuwingen!$C$35,IF(U157&gt;1765.8,Waarschuwingen!$C$41,IF(U205/2&lt;=$E$235,"YES","NO")))</f>
        <v>N/A</v>
      </c>
      <c r="AT254" s="28" t="str">
        <f>IF(Waarschuwingen!$B$35=TRUE,Waarschuwingen!$C$35,IF(V157&gt;1765.8,Waarschuwingen!$C$41,IF(V205/2&lt;=$E$235,"YES","NO")))</f>
        <v>N/A</v>
      </c>
      <c r="AU254" s="28" t="str">
        <f>IF(Waarschuwingen!$B$35=TRUE,Waarschuwingen!$C$35,IF(W157&gt;1765.8,Waarschuwingen!$C$41,IF(W205/2&lt;=$E$235,"YES","NO")))</f>
        <v>N/A</v>
      </c>
    </row>
    <row r="257" spans="2:47" x14ac:dyDescent="0.25">
      <c r="B257" s="206" t="s">
        <v>238</v>
      </c>
      <c r="C257" s="206"/>
      <c r="D257" s="206"/>
      <c r="E257" s="206"/>
      <c r="F257" s="206"/>
      <c r="G257" s="206"/>
      <c r="H257" s="206"/>
      <c r="I257" s="206"/>
      <c r="J257" s="206"/>
      <c r="K257" s="206"/>
      <c r="L257" s="206"/>
      <c r="M257" s="206"/>
      <c r="N257" s="206"/>
      <c r="O257" s="206"/>
      <c r="P257" s="206"/>
      <c r="Q257" s="206"/>
      <c r="R257" s="206"/>
      <c r="S257" s="206"/>
      <c r="T257" s="206"/>
      <c r="U257" s="206"/>
      <c r="V257" s="206"/>
    </row>
    <row r="258" spans="2:47" ht="15.75" thickBot="1" x14ac:dyDescent="0.3">
      <c r="B258" s="207"/>
      <c r="C258" s="207"/>
      <c r="D258" s="207"/>
      <c r="E258" s="207"/>
      <c r="F258" s="207"/>
      <c r="G258" s="207"/>
      <c r="H258" s="207"/>
      <c r="I258" s="207"/>
      <c r="J258" s="207"/>
      <c r="K258" s="207"/>
      <c r="L258" s="207"/>
      <c r="M258" s="207"/>
      <c r="N258" s="207"/>
      <c r="O258" s="207"/>
      <c r="P258" s="207"/>
      <c r="Q258" s="207"/>
      <c r="R258" s="207"/>
      <c r="S258" s="207"/>
      <c r="T258" s="207"/>
      <c r="U258" s="207"/>
      <c r="V258" s="207"/>
    </row>
    <row r="259" spans="2:47" ht="15.75" thickBot="1" x14ac:dyDescent="0.3"/>
    <row r="260" spans="2:47" ht="18.75" x14ac:dyDescent="0.3">
      <c r="B260" s="208"/>
      <c r="C260" s="209"/>
      <c r="D260" s="210"/>
      <c r="E260" s="217" t="s">
        <v>54</v>
      </c>
      <c r="F260" s="218"/>
      <c r="G260" s="218"/>
      <c r="H260" s="218"/>
      <c r="I260" s="218"/>
      <c r="J260" s="218"/>
      <c r="K260" s="218"/>
      <c r="L260" s="218"/>
      <c r="M260" s="218"/>
      <c r="N260" s="218"/>
      <c r="O260" s="218"/>
      <c r="P260" s="218"/>
      <c r="Q260" s="218"/>
      <c r="R260" s="218"/>
      <c r="S260" s="218"/>
      <c r="T260" s="218"/>
      <c r="U260" s="218"/>
      <c r="V260" s="218"/>
      <c r="W260" s="219"/>
      <c r="Z260" s="208"/>
      <c r="AA260" s="209"/>
      <c r="AB260" s="210"/>
      <c r="AC260" s="217" t="s">
        <v>54</v>
      </c>
      <c r="AD260" s="218"/>
      <c r="AE260" s="218"/>
      <c r="AF260" s="218"/>
      <c r="AG260" s="218"/>
      <c r="AH260" s="218"/>
      <c r="AI260" s="218"/>
      <c r="AJ260" s="218"/>
      <c r="AK260" s="218"/>
      <c r="AL260" s="218"/>
      <c r="AM260" s="218"/>
      <c r="AN260" s="218"/>
      <c r="AO260" s="218"/>
      <c r="AP260" s="218"/>
      <c r="AQ260" s="218"/>
      <c r="AR260" s="218"/>
      <c r="AS260" s="218"/>
      <c r="AT260" s="218"/>
      <c r="AU260" s="219"/>
    </row>
    <row r="261" spans="2:47" x14ac:dyDescent="0.25">
      <c r="B261" s="211"/>
      <c r="C261" s="212"/>
      <c r="D261" s="213"/>
      <c r="E261" s="17">
        <f>$E$68</f>
        <v>600</v>
      </c>
      <c r="F261" s="18">
        <f>$F$68</f>
        <v>700</v>
      </c>
      <c r="G261" s="18">
        <f>$G$68</f>
        <v>800</v>
      </c>
      <c r="H261" s="18">
        <f>$H$68</f>
        <v>900</v>
      </c>
      <c r="I261" s="18">
        <f>$I$68</f>
        <v>1000</v>
      </c>
      <c r="J261" s="18">
        <f>$J$68</f>
        <v>1100</v>
      </c>
      <c r="K261" s="18">
        <f>$K$68</f>
        <v>1200</v>
      </c>
      <c r="L261" s="18">
        <f>$L$68</f>
        <v>1300</v>
      </c>
      <c r="M261" s="18">
        <f>$M$68</f>
        <v>1400</v>
      </c>
      <c r="N261" s="18">
        <f>$N$68</f>
        <v>1500</v>
      </c>
      <c r="O261" s="18">
        <f>$O$68</f>
        <v>1600</v>
      </c>
      <c r="P261" s="18">
        <f>$P$68</f>
        <v>1700</v>
      </c>
      <c r="Q261" s="18">
        <f>$Q$68</f>
        <v>1800</v>
      </c>
      <c r="R261" s="18">
        <f>$R$68</f>
        <v>1900</v>
      </c>
      <c r="S261" s="18">
        <f>$S$68</f>
        <v>2000</v>
      </c>
      <c r="T261" s="18">
        <f>$T$68</f>
        <v>2100</v>
      </c>
      <c r="U261" s="18">
        <f>$U$68</f>
        <v>2200</v>
      </c>
      <c r="V261" s="18">
        <f>$V$68</f>
        <v>2300</v>
      </c>
      <c r="W261" s="22">
        <f>$W$68</f>
        <v>2400</v>
      </c>
      <c r="Z261" s="211"/>
      <c r="AA261" s="212"/>
      <c r="AB261" s="213"/>
      <c r="AC261" s="17">
        <f>$E$68</f>
        <v>600</v>
      </c>
      <c r="AD261" s="18">
        <f>$F$68</f>
        <v>700</v>
      </c>
      <c r="AE261" s="18">
        <f>$G$68</f>
        <v>800</v>
      </c>
      <c r="AF261" s="18">
        <f>$H$68</f>
        <v>900</v>
      </c>
      <c r="AG261" s="18">
        <f>$I$68</f>
        <v>1000</v>
      </c>
      <c r="AH261" s="18">
        <f>$J$68</f>
        <v>1100</v>
      </c>
      <c r="AI261" s="18">
        <f>$K$68</f>
        <v>1200</v>
      </c>
      <c r="AJ261" s="18">
        <f>$L$68</f>
        <v>1300</v>
      </c>
      <c r="AK261" s="18">
        <f>$M$68</f>
        <v>1400</v>
      </c>
      <c r="AL261" s="18">
        <f>$N$68</f>
        <v>1500</v>
      </c>
      <c r="AM261" s="18">
        <f>$O$68</f>
        <v>1600</v>
      </c>
      <c r="AN261" s="18">
        <f>$P$68</f>
        <v>1700</v>
      </c>
      <c r="AO261" s="18">
        <f>$Q$68</f>
        <v>1800</v>
      </c>
      <c r="AP261" s="18">
        <f>$R$68</f>
        <v>1900</v>
      </c>
      <c r="AQ261" s="18">
        <f>$S$68</f>
        <v>2000</v>
      </c>
      <c r="AR261" s="18">
        <f>$T$68</f>
        <v>2100</v>
      </c>
      <c r="AS261" s="18">
        <f>$U$68</f>
        <v>2200</v>
      </c>
      <c r="AT261" s="18">
        <f>$V$68</f>
        <v>2300</v>
      </c>
      <c r="AU261" s="22">
        <f>$W$68</f>
        <v>2400</v>
      </c>
    </row>
    <row r="262" spans="2:47" ht="15.75" thickBot="1" x14ac:dyDescent="0.3">
      <c r="B262" s="214"/>
      <c r="C262" s="215"/>
      <c r="D262" s="216"/>
      <c r="E262" s="32">
        <f t="shared" ref="E262:W262" si="112">E261*0.001</f>
        <v>0.6</v>
      </c>
      <c r="F262" s="33">
        <f t="shared" si="112"/>
        <v>0.70000000000000007</v>
      </c>
      <c r="G262" s="33">
        <f t="shared" si="112"/>
        <v>0.8</v>
      </c>
      <c r="H262" s="33">
        <f t="shared" si="112"/>
        <v>0.9</v>
      </c>
      <c r="I262" s="33">
        <f t="shared" si="112"/>
        <v>1</v>
      </c>
      <c r="J262" s="33">
        <f t="shared" si="112"/>
        <v>1.1000000000000001</v>
      </c>
      <c r="K262" s="33">
        <f t="shared" si="112"/>
        <v>1.2</v>
      </c>
      <c r="L262" s="33">
        <f t="shared" si="112"/>
        <v>1.3</v>
      </c>
      <c r="M262" s="33">
        <f t="shared" si="112"/>
        <v>1.4000000000000001</v>
      </c>
      <c r="N262" s="33">
        <f t="shared" si="112"/>
        <v>1.5</v>
      </c>
      <c r="O262" s="33">
        <f t="shared" si="112"/>
        <v>1.6</v>
      </c>
      <c r="P262" s="33">
        <f t="shared" si="112"/>
        <v>1.7</v>
      </c>
      <c r="Q262" s="33">
        <f t="shared" si="112"/>
        <v>1.8</v>
      </c>
      <c r="R262" s="33">
        <f t="shared" si="112"/>
        <v>1.9000000000000001</v>
      </c>
      <c r="S262" s="33">
        <f t="shared" si="112"/>
        <v>2</v>
      </c>
      <c r="T262" s="33">
        <f t="shared" si="112"/>
        <v>2.1</v>
      </c>
      <c r="U262" s="33">
        <f t="shared" si="112"/>
        <v>2.2000000000000002</v>
      </c>
      <c r="V262" s="33">
        <f t="shared" si="112"/>
        <v>2.3000000000000003</v>
      </c>
      <c r="W262" s="34">
        <f t="shared" si="112"/>
        <v>2.4</v>
      </c>
      <c r="Z262" s="214"/>
      <c r="AA262" s="215"/>
      <c r="AB262" s="216"/>
      <c r="AC262" s="32">
        <f t="shared" ref="AC262:AU262" si="113">AC261*0.001</f>
        <v>0.6</v>
      </c>
      <c r="AD262" s="33">
        <f t="shared" si="113"/>
        <v>0.70000000000000007</v>
      </c>
      <c r="AE262" s="33">
        <f t="shared" si="113"/>
        <v>0.8</v>
      </c>
      <c r="AF262" s="33">
        <f t="shared" si="113"/>
        <v>0.9</v>
      </c>
      <c r="AG262" s="33">
        <f t="shared" si="113"/>
        <v>1</v>
      </c>
      <c r="AH262" s="33">
        <f t="shared" si="113"/>
        <v>1.1000000000000001</v>
      </c>
      <c r="AI262" s="33">
        <f t="shared" si="113"/>
        <v>1.2</v>
      </c>
      <c r="AJ262" s="33">
        <f t="shared" si="113"/>
        <v>1.3</v>
      </c>
      <c r="AK262" s="33">
        <f t="shared" si="113"/>
        <v>1.4000000000000001</v>
      </c>
      <c r="AL262" s="33">
        <f t="shared" si="113"/>
        <v>1.5</v>
      </c>
      <c r="AM262" s="33">
        <f t="shared" si="113"/>
        <v>1.6</v>
      </c>
      <c r="AN262" s="33">
        <f t="shared" si="113"/>
        <v>1.7</v>
      </c>
      <c r="AO262" s="33">
        <f t="shared" si="113"/>
        <v>1.8</v>
      </c>
      <c r="AP262" s="33">
        <f t="shared" si="113"/>
        <v>1.9000000000000001</v>
      </c>
      <c r="AQ262" s="33">
        <f t="shared" si="113"/>
        <v>2</v>
      </c>
      <c r="AR262" s="33">
        <f t="shared" si="113"/>
        <v>2.1</v>
      </c>
      <c r="AS262" s="33">
        <f t="shared" si="113"/>
        <v>2.2000000000000002</v>
      </c>
      <c r="AT262" s="33">
        <f t="shared" si="113"/>
        <v>2.3000000000000003</v>
      </c>
      <c r="AU262" s="34">
        <f t="shared" si="113"/>
        <v>2.4</v>
      </c>
    </row>
    <row r="263" spans="2:47" x14ac:dyDescent="0.25">
      <c r="B263" s="203" t="s">
        <v>55</v>
      </c>
      <c r="C263" s="19">
        <f>$C$70</f>
        <v>600</v>
      </c>
      <c r="D263" s="35">
        <f>C263*0.001</f>
        <v>0.6</v>
      </c>
      <c r="E263" s="73" t="e">
        <f>ROUND(E215*2,0)</f>
        <v>#DIV/0!</v>
      </c>
      <c r="F263" s="73" t="e">
        <f t="shared" ref="F263:W263" si="114">ROUND(F215*2,0)</f>
        <v>#DIV/0!</v>
      </c>
      <c r="G263" s="73" t="e">
        <f t="shared" si="114"/>
        <v>#DIV/0!</v>
      </c>
      <c r="H263" s="73" t="e">
        <f t="shared" si="114"/>
        <v>#DIV/0!</v>
      </c>
      <c r="I263" s="73" t="e">
        <f t="shared" si="114"/>
        <v>#DIV/0!</v>
      </c>
      <c r="J263" s="73" t="e">
        <f t="shared" si="114"/>
        <v>#DIV/0!</v>
      </c>
      <c r="K263" s="73" t="e">
        <f t="shared" si="114"/>
        <v>#DIV/0!</v>
      </c>
      <c r="L263" s="73" t="e">
        <f t="shared" si="114"/>
        <v>#DIV/0!</v>
      </c>
      <c r="M263" s="73" t="e">
        <f t="shared" si="114"/>
        <v>#DIV/0!</v>
      </c>
      <c r="N263" s="73" t="e">
        <f t="shared" si="114"/>
        <v>#DIV/0!</v>
      </c>
      <c r="O263" s="73" t="e">
        <f t="shared" si="114"/>
        <v>#DIV/0!</v>
      </c>
      <c r="P263" s="73" t="e">
        <f t="shared" si="114"/>
        <v>#DIV/0!</v>
      </c>
      <c r="Q263" s="73" t="e">
        <f t="shared" si="114"/>
        <v>#DIV/0!</v>
      </c>
      <c r="R263" s="73" t="e">
        <f t="shared" si="114"/>
        <v>#DIV/0!</v>
      </c>
      <c r="S263" s="73" t="e">
        <f t="shared" si="114"/>
        <v>#DIV/0!</v>
      </c>
      <c r="T263" s="73" t="e">
        <f t="shared" si="114"/>
        <v>#DIV/0!</v>
      </c>
      <c r="U263" s="73" t="e">
        <f t="shared" si="114"/>
        <v>#DIV/0!</v>
      </c>
      <c r="V263" s="73" t="e">
        <f t="shared" si="114"/>
        <v>#DIV/0!</v>
      </c>
      <c r="W263" s="73" t="e">
        <f t="shared" si="114"/>
        <v>#DIV/0!</v>
      </c>
      <c r="Z263" s="203" t="s">
        <v>55</v>
      </c>
      <c r="AA263" s="19">
        <f>$C$70</f>
        <v>600</v>
      </c>
      <c r="AB263" s="35">
        <f>AA263*0.001</f>
        <v>0.6</v>
      </c>
      <c r="AC263" s="72" t="str">
        <f>IF(Waarschuwingen!$B$35=TRUE,Waarschuwingen!$C$35,IF(E143&gt;1765.8,Waarschuwingen!$C$41,E215*2))</f>
        <v>N/A</v>
      </c>
      <c r="AD263" s="72" t="str">
        <f>IF(Waarschuwingen!$B$35=TRUE,Waarschuwingen!$C$35,IF(F143&gt;1765.8,Waarschuwingen!$C$41,F215*2))</f>
        <v>N/A</v>
      </c>
      <c r="AE263" s="72" t="str">
        <f>IF(Waarschuwingen!$B$35=TRUE,Waarschuwingen!$C$35,IF(G143&gt;1765.8,Waarschuwingen!$C$41,G215*2))</f>
        <v>N/A</v>
      </c>
      <c r="AF263" s="72" t="str">
        <f>IF(Waarschuwingen!$B$35=TRUE,Waarschuwingen!$C$35,IF(H143&gt;1765.8,Waarschuwingen!$C$41,H215*2))</f>
        <v>N/A</v>
      </c>
      <c r="AG263" s="72" t="str">
        <f>IF(Waarschuwingen!$B$35=TRUE,Waarschuwingen!$C$35,IF(I143&gt;1765.8,Waarschuwingen!$C$41,I215*2))</f>
        <v>N/A</v>
      </c>
      <c r="AH263" s="72" t="str">
        <f>IF(Waarschuwingen!$B$35=TRUE,Waarschuwingen!$C$35,IF(J143&gt;1765.8,Waarschuwingen!$C$41,J215*2))</f>
        <v>N/A</v>
      </c>
      <c r="AI263" s="72" t="str">
        <f>IF(Waarschuwingen!$B$35=TRUE,Waarschuwingen!$C$35,IF(K143&gt;1765.8,Waarschuwingen!$C$41,K215*2))</f>
        <v>N/A</v>
      </c>
      <c r="AJ263" s="72" t="str">
        <f>IF(Waarschuwingen!$B$35=TRUE,Waarschuwingen!$C$35,IF(L143&gt;1765.8,Waarschuwingen!$C$41,L215*2))</f>
        <v>N/A</v>
      </c>
      <c r="AK263" s="72" t="str">
        <f>IF(Waarschuwingen!$B$35=TRUE,Waarschuwingen!$C$35,IF(M143&gt;1765.8,Waarschuwingen!$C$41,M215*2))</f>
        <v>N/A</v>
      </c>
      <c r="AL263" s="72" t="str">
        <f>IF(Waarschuwingen!$B$35=TRUE,Waarschuwingen!$C$35,IF(N143&gt;1765.8,Waarschuwingen!$C$41,N215*2))</f>
        <v>N/A</v>
      </c>
      <c r="AM263" s="72" t="str">
        <f>IF(Waarschuwingen!$B$35=TRUE,Waarschuwingen!$C$35,IF(O143&gt;1765.8,Waarschuwingen!$C$41,O215*2))</f>
        <v>N/A</v>
      </c>
      <c r="AN263" s="72" t="str">
        <f>IF(Waarschuwingen!$B$35=TRUE,Waarschuwingen!$C$35,IF(P143&gt;1765.8,Waarschuwingen!$C$41,P215*2))</f>
        <v>N/A</v>
      </c>
      <c r="AO263" s="72" t="str">
        <f>IF(Waarschuwingen!$B$35=TRUE,Waarschuwingen!$C$35,IF(Q143&gt;1765.8,Waarschuwingen!$C$41,Q215*2))</f>
        <v>N/A</v>
      </c>
      <c r="AP263" s="72" t="str">
        <f>IF(Waarschuwingen!$B$35=TRUE,Waarschuwingen!$C$35,IF(R143&gt;1765.8,Waarschuwingen!$C$41,R215*2))</f>
        <v>N/A</v>
      </c>
      <c r="AQ263" s="72" t="str">
        <f>IF(Waarschuwingen!$B$35=TRUE,Waarschuwingen!$C$35,IF(S143&gt;1765.8,Waarschuwingen!$C$41,S215*2))</f>
        <v>N/A</v>
      </c>
      <c r="AR263" s="72" t="str">
        <f>IF(Waarschuwingen!$B$35=TRUE,Waarschuwingen!$C$35,IF(T143&gt;1765.8,Waarschuwingen!$C$41,T215*2))</f>
        <v>N/A</v>
      </c>
      <c r="AS263" s="72" t="str">
        <f>IF(Waarschuwingen!$B$35=TRUE,Waarschuwingen!$C$35,IF(U143&gt;1765.8,Waarschuwingen!$C$41,U215*2))</f>
        <v>N/A</v>
      </c>
      <c r="AT263" s="72" t="str">
        <f>IF(Waarschuwingen!$B$35=TRUE,Waarschuwingen!$C$35,IF(V143&gt;1765.8,Waarschuwingen!$C$41,V215*2))</f>
        <v>N/A</v>
      </c>
      <c r="AU263" s="72" t="str">
        <f>IF(Waarschuwingen!$B$35=TRUE,Waarschuwingen!$C$35,IF(W143&gt;1765.8,Waarschuwingen!$C$41,W215*2))</f>
        <v>N/A</v>
      </c>
    </row>
    <row r="264" spans="2:47" x14ac:dyDescent="0.25">
      <c r="B264" s="204"/>
      <c r="C264" s="20">
        <f>$C$71</f>
        <v>700</v>
      </c>
      <c r="D264" s="36">
        <f t="shared" ref="D264:D277" si="115">C264*0.001</f>
        <v>0.70000000000000007</v>
      </c>
      <c r="E264" s="73" t="e">
        <f t="shared" ref="E264:W264" si="116">ROUND(E216*2,0)</f>
        <v>#DIV/0!</v>
      </c>
      <c r="F264" s="73" t="e">
        <f t="shared" si="116"/>
        <v>#DIV/0!</v>
      </c>
      <c r="G264" s="73" t="e">
        <f t="shared" si="116"/>
        <v>#DIV/0!</v>
      </c>
      <c r="H264" s="73" t="e">
        <f t="shared" si="116"/>
        <v>#DIV/0!</v>
      </c>
      <c r="I264" s="73" t="e">
        <f t="shared" si="116"/>
        <v>#DIV/0!</v>
      </c>
      <c r="J264" s="73" t="e">
        <f t="shared" si="116"/>
        <v>#DIV/0!</v>
      </c>
      <c r="K264" s="73" t="e">
        <f t="shared" si="116"/>
        <v>#DIV/0!</v>
      </c>
      <c r="L264" s="73" t="e">
        <f t="shared" si="116"/>
        <v>#DIV/0!</v>
      </c>
      <c r="M264" s="73" t="e">
        <f t="shared" si="116"/>
        <v>#DIV/0!</v>
      </c>
      <c r="N264" s="73" t="e">
        <f t="shared" si="116"/>
        <v>#DIV/0!</v>
      </c>
      <c r="O264" s="73" t="e">
        <f t="shared" si="116"/>
        <v>#DIV/0!</v>
      </c>
      <c r="P264" s="73" t="e">
        <f t="shared" si="116"/>
        <v>#DIV/0!</v>
      </c>
      <c r="Q264" s="73" t="e">
        <f t="shared" si="116"/>
        <v>#DIV/0!</v>
      </c>
      <c r="R264" s="73" t="e">
        <f t="shared" si="116"/>
        <v>#DIV/0!</v>
      </c>
      <c r="S264" s="73" t="e">
        <f t="shared" si="116"/>
        <v>#DIV/0!</v>
      </c>
      <c r="T264" s="73" t="e">
        <f t="shared" si="116"/>
        <v>#DIV/0!</v>
      </c>
      <c r="U264" s="73" t="e">
        <f t="shared" si="116"/>
        <v>#DIV/0!</v>
      </c>
      <c r="V264" s="73" t="e">
        <f t="shared" si="116"/>
        <v>#DIV/0!</v>
      </c>
      <c r="W264" s="73" t="e">
        <f t="shared" si="116"/>
        <v>#DIV/0!</v>
      </c>
      <c r="Z264" s="204"/>
      <c r="AA264" s="20">
        <f>$C$71</f>
        <v>700</v>
      </c>
      <c r="AB264" s="36">
        <f t="shared" ref="AB264:AB277" si="117">AA264*0.001</f>
        <v>0.70000000000000007</v>
      </c>
      <c r="AC264" s="72" t="str">
        <f>IF(Waarschuwingen!$B$35=TRUE,Waarschuwingen!$C$35,IF(E144&gt;1765.8,Waarschuwingen!$C$41,E216*2))</f>
        <v>N/A</v>
      </c>
      <c r="AD264" s="72" t="str">
        <f>IF(Waarschuwingen!$B$35=TRUE,Waarschuwingen!$C$35,IF(F144&gt;1765.8,Waarschuwingen!$C$41,F216*2))</f>
        <v>N/A</v>
      </c>
      <c r="AE264" s="72" t="str">
        <f>IF(Waarschuwingen!$B$35=TRUE,Waarschuwingen!$C$35,IF(G144&gt;1765.8,Waarschuwingen!$C$41,G216*2))</f>
        <v>N/A</v>
      </c>
      <c r="AF264" s="72" t="str">
        <f>IF(Waarschuwingen!$B$35=TRUE,Waarschuwingen!$C$35,IF(H144&gt;1765.8,Waarschuwingen!$C$41,H216*2))</f>
        <v>N/A</v>
      </c>
      <c r="AG264" s="72" t="str">
        <f>IF(Waarschuwingen!$B$35=TRUE,Waarschuwingen!$C$35,IF(I144&gt;1765.8,Waarschuwingen!$C$41,I216*2))</f>
        <v>N/A</v>
      </c>
      <c r="AH264" s="72" t="str">
        <f>IF(Waarschuwingen!$B$35=TRUE,Waarschuwingen!$C$35,IF(J144&gt;1765.8,Waarschuwingen!$C$41,J216*2))</f>
        <v>N/A</v>
      </c>
      <c r="AI264" s="72" t="str">
        <f>IF(Waarschuwingen!$B$35=TRUE,Waarschuwingen!$C$35,IF(K144&gt;1765.8,Waarschuwingen!$C$41,K216*2))</f>
        <v>N/A</v>
      </c>
      <c r="AJ264" s="72" t="str">
        <f>IF(Waarschuwingen!$B$35=TRUE,Waarschuwingen!$C$35,IF(L144&gt;1765.8,Waarschuwingen!$C$41,L216*2))</f>
        <v>N/A</v>
      </c>
      <c r="AK264" s="72" t="str">
        <f>IF(Waarschuwingen!$B$35=TRUE,Waarschuwingen!$C$35,IF(M144&gt;1765.8,Waarschuwingen!$C$41,M216*2))</f>
        <v>N/A</v>
      </c>
      <c r="AL264" s="72" t="str">
        <f>IF(Waarschuwingen!$B$35=TRUE,Waarschuwingen!$C$35,IF(N144&gt;1765.8,Waarschuwingen!$C$41,N216*2))</f>
        <v>N/A</v>
      </c>
      <c r="AM264" s="72" t="str">
        <f>IF(Waarschuwingen!$B$35=TRUE,Waarschuwingen!$C$35,IF(O144&gt;1765.8,Waarschuwingen!$C$41,O216*2))</f>
        <v>N/A</v>
      </c>
      <c r="AN264" s="72" t="str">
        <f>IF(Waarschuwingen!$B$35=TRUE,Waarschuwingen!$C$35,IF(P144&gt;1765.8,Waarschuwingen!$C$41,P216*2))</f>
        <v>N/A</v>
      </c>
      <c r="AO264" s="72" t="str">
        <f>IF(Waarschuwingen!$B$35=TRUE,Waarschuwingen!$C$35,IF(Q144&gt;1765.8,Waarschuwingen!$C$41,Q216*2))</f>
        <v>N/A</v>
      </c>
      <c r="AP264" s="72" t="str">
        <f>IF(Waarschuwingen!$B$35=TRUE,Waarschuwingen!$C$35,IF(R144&gt;1765.8,Waarschuwingen!$C$41,R216*2))</f>
        <v>N/A</v>
      </c>
      <c r="AQ264" s="72" t="str">
        <f>IF(Waarschuwingen!$B$35=TRUE,Waarschuwingen!$C$35,IF(S144&gt;1765.8,Waarschuwingen!$C$41,S216*2))</f>
        <v>N/A</v>
      </c>
      <c r="AR264" s="72" t="str">
        <f>IF(Waarschuwingen!$B$35=TRUE,Waarschuwingen!$C$35,IF(T144&gt;1765.8,Waarschuwingen!$C$41,T216*2))</f>
        <v>N/A</v>
      </c>
      <c r="AS264" s="72" t="str">
        <f>IF(Waarschuwingen!$B$35=TRUE,Waarschuwingen!$C$35,IF(U144&gt;1765.8,Waarschuwingen!$C$41,U216*2))</f>
        <v>N/A</v>
      </c>
      <c r="AT264" s="72" t="str">
        <f>IF(Waarschuwingen!$B$35=TRUE,Waarschuwingen!$C$35,IF(V144&gt;1765.8,Waarschuwingen!$C$41,V216*2))</f>
        <v>N/A</v>
      </c>
      <c r="AU264" s="72" t="str">
        <f>IF(Waarschuwingen!$B$35=TRUE,Waarschuwingen!$C$35,IF(W144&gt;1765.8,Waarschuwingen!$C$41,W216*2))</f>
        <v>N/A</v>
      </c>
    </row>
    <row r="265" spans="2:47" x14ac:dyDescent="0.25">
      <c r="B265" s="204"/>
      <c r="C265" s="20">
        <f>$C$72</f>
        <v>800</v>
      </c>
      <c r="D265" s="36">
        <f t="shared" si="115"/>
        <v>0.8</v>
      </c>
      <c r="E265" s="73" t="e">
        <f t="shared" ref="E265:W265" si="118">ROUND(E217*2,0)</f>
        <v>#DIV/0!</v>
      </c>
      <c r="F265" s="73" t="e">
        <f t="shared" si="118"/>
        <v>#DIV/0!</v>
      </c>
      <c r="G265" s="73" t="e">
        <f t="shared" si="118"/>
        <v>#DIV/0!</v>
      </c>
      <c r="H265" s="73" t="e">
        <f t="shared" si="118"/>
        <v>#DIV/0!</v>
      </c>
      <c r="I265" s="73" t="e">
        <f t="shared" si="118"/>
        <v>#DIV/0!</v>
      </c>
      <c r="J265" s="73" t="e">
        <f t="shared" si="118"/>
        <v>#DIV/0!</v>
      </c>
      <c r="K265" s="73" t="e">
        <f t="shared" si="118"/>
        <v>#DIV/0!</v>
      </c>
      <c r="L265" s="73" t="e">
        <f t="shared" si="118"/>
        <v>#DIV/0!</v>
      </c>
      <c r="M265" s="73" t="e">
        <f t="shared" si="118"/>
        <v>#DIV/0!</v>
      </c>
      <c r="N265" s="73" t="e">
        <f t="shared" si="118"/>
        <v>#DIV/0!</v>
      </c>
      <c r="O265" s="73" t="e">
        <f t="shared" si="118"/>
        <v>#DIV/0!</v>
      </c>
      <c r="P265" s="73" t="e">
        <f t="shared" si="118"/>
        <v>#DIV/0!</v>
      </c>
      <c r="Q265" s="73" t="e">
        <f t="shared" si="118"/>
        <v>#DIV/0!</v>
      </c>
      <c r="R265" s="73" t="e">
        <f t="shared" si="118"/>
        <v>#DIV/0!</v>
      </c>
      <c r="S265" s="73" t="e">
        <f t="shared" si="118"/>
        <v>#DIV/0!</v>
      </c>
      <c r="T265" s="73" t="e">
        <f t="shared" si="118"/>
        <v>#DIV/0!</v>
      </c>
      <c r="U265" s="73" t="e">
        <f t="shared" si="118"/>
        <v>#DIV/0!</v>
      </c>
      <c r="V265" s="73" t="e">
        <f t="shared" si="118"/>
        <v>#DIV/0!</v>
      </c>
      <c r="W265" s="73" t="e">
        <f t="shared" si="118"/>
        <v>#DIV/0!</v>
      </c>
      <c r="Z265" s="204"/>
      <c r="AA265" s="20">
        <f>$C$72</f>
        <v>800</v>
      </c>
      <c r="AB265" s="36">
        <f t="shared" si="117"/>
        <v>0.8</v>
      </c>
      <c r="AC265" s="72" t="str">
        <f>IF(Waarschuwingen!$B$35=TRUE,Waarschuwingen!$C$35,IF(E145&gt;1765.8,Waarschuwingen!$C$41,E217*2))</f>
        <v>N/A</v>
      </c>
      <c r="AD265" s="72" t="str">
        <f>IF(Waarschuwingen!$B$35=TRUE,Waarschuwingen!$C$35,IF(F145&gt;1765.8,Waarschuwingen!$C$41,F217*2))</f>
        <v>N/A</v>
      </c>
      <c r="AE265" s="72" t="str">
        <f>IF(Waarschuwingen!$B$35=TRUE,Waarschuwingen!$C$35,IF(G145&gt;1765.8,Waarschuwingen!$C$41,G217*2))</f>
        <v>N/A</v>
      </c>
      <c r="AF265" s="72" t="str">
        <f>IF(Waarschuwingen!$B$35=TRUE,Waarschuwingen!$C$35,IF(H145&gt;1765.8,Waarschuwingen!$C$41,H217*2))</f>
        <v>N/A</v>
      </c>
      <c r="AG265" s="72" t="str">
        <f>IF(Waarschuwingen!$B$35=TRUE,Waarschuwingen!$C$35,IF(I145&gt;1765.8,Waarschuwingen!$C$41,I217*2))</f>
        <v>N/A</v>
      </c>
      <c r="AH265" s="72" t="str">
        <f>IF(Waarschuwingen!$B$35=TRUE,Waarschuwingen!$C$35,IF(J145&gt;1765.8,Waarschuwingen!$C$41,J217*2))</f>
        <v>N/A</v>
      </c>
      <c r="AI265" s="72" t="str">
        <f>IF(Waarschuwingen!$B$35=TRUE,Waarschuwingen!$C$35,IF(K145&gt;1765.8,Waarschuwingen!$C$41,K217*2))</f>
        <v>N/A</v>
      </c>
      <c r="AJ265" s="72" t="str">
        <f>IF(Waarschuwingen!$B$35=TRUE,Waarschuwingen!$C$35,IF(L145&gt;1765.8,Waarschuwingen!$C$41,L217*2))</f>
        <v>N/A</v>
      </c>
      <c r="AK265" s="72" t="str">
        <f>IF(Waarschuwingen!$B$35=TRUE,Waarschuwingen!$C$35,IF(M145&gt;1765.8,Waarschuwingen!$C$41,M217*2))</f>
        <v>N/A</v>
      </c>
      <c r="AL265" s="72" t="str">
        <f>IF(Waarschuwingen!$B$35=TRUE,Waarschuwingen!$C$35,IF(N145&gt;1765.8,Waarschuwingen!$C$41,N217*2))</f>
        <v>N/A</v>
      </c>
      <c r="AM265" s="72" t="str">
        <f>IF(Waarschuwingen!$B$35=TRUE,Waarschuwingen!$C$35,IF(O145&gt;1765.8,Waarschuwingen!$C$41,O217*2))</f>
        <v>N/A</v>
      </c>
      <c r="AN265" s="72" t="str">
        <f>IF(Waarschuwingen!$B$35=TRUE,Waarschuwingen!$C$35,IF(P145&gt;1765.8,Waarschuwingen!$C$41,P217*2))</f>
        <v>N/A</v>
      </c>
      <c r="AO265" s="72" t="str">
        <f>IF(Waarschuwingen!$B$35=TRUE,Waarschuwingen!$C$35,IF(Q145&gt;1765.8,Waarschuwingen!$C$41,Q217*2))</f>
        <v>N/A</v>
      </c>
      <c r="AP265" s="72" t="str">
        <f>IF(Waarschuwingen!$B$35=TRUE,Waarschuwingen!$C$35,IF(R145&gt;1765.8,Waarschuwingen!$C$41,R217*2))</f>
        <v>N/A</v>
      </c>
      <c r="AQ265" s="72" t="str">
        <f>IF(Waarschuwingen!$B$35=TRUE,Waarschuwingen!$C$35,IF(S145&gt;1765.8,Waarschuwingen!$C$41,S217*2))</f>
        <v>N/A</v>
      </c>
      <c r="AR265" s="72" t="str">
        <f>IF(Waarschuwingen!$B$35=TRUE,Waarschuwingen!$C$35,IF(T145&gt;1765.8,Waarschuwingen!$C$41,T217*2))</f>
        <v>N/A</v>
      </c>
      <c r="AS265" s="72" t="str">
        <f>IF(Waarschuwingen!$B$35=TRUE,Waarschuwingen!$C$35,IF(U145&gt;1765.8,Waarschuwingen!$C$41,U217*2))</f>
        <v>N/A</v>
      </c>
      <c r="AT265" s="72" t="str">
        <f>IF(Waarschuwingen!$B$35=TRUE,Waarschuwingen!$C$35,IF(V145&gt;1765.8,Waarschuwingen!$C$41,V217*2))</f>
        <v>N/A</v>
      </c>
      <c r="AU265" s="72" t="str">
        <f>IF(Waarschuwingen!$B$35=TRUE,Waarschuwingen!$C$35,IF(W145&gt;1765.8,Waarschuwingen!$C$41,W217*2))</f>
        <v>N/A</v>
      </c>
    </row>
    <row r="266" spans="2:47" x14ac:dyDescent="0.25">
      <c r="B266" s="204"/>
      <c r="C266" s="20">
        <f>$C$73</f>
        <v>900</v>
      </c>
      <c r="D266" s="36">
        <f t="shared" si="115"/>
        <v>0.9</v>
      </c>
      <c r="E266" s="73" t="e">
        <f t="shared" ref="E266:W266" si="119">ROUND(E218*2,0)</f>
        <v>#DIV/0!</v>
      </c>
      <c r="F266" s="73" t="e">
        <f t="shared" si="119"/>
        <v>#DIV/0!</v>
      </c>
      <c r="G266" s="73" t="e">
        <f t="shared" si="119"/>
        <v>#DIV/0!</v>
      </c>
      <c r="H266" s="73" t="e">
        <f t="shared" si="119"/>
        <v>#DIV/0!</v>
      </c>
      <c r="I266" s="73" t="e">
        <f t="shared" si="119"/>
        <v>#DIV/0!</v>
      </c>
      <c r="J266" s="73" t="e">
        <f t="shared" si="119"/>
        <v>#DIV/0!</v>
      </c>
      <c r="K266" s="73" t="e">
        <f t="shared" si="119"/>
        <v>#DIV/0!</v>
      </c>
      <c r="L266" s="73" t="e">
        <f t="shared" si="119"/>
        <v>#DIV/0!</v>
      </c>
      <c r="M266" s="73" t="e">
        <f t="shared" si="119"/>
        <v>#DIV/0!</v>
      </c>
      <c r="N266" s="73" t="e">
        <f t="shared" si="119"/>
        <v>#DIV/0!</v>
      </c>
      <c r="O266" s="73" t="e">
        <f t="shared" si="119"/>
        <v>#DIV/0!</v>
      </c>
      <c r="P266" s="73" t="e">
        <f t="shared" si="119"/>
        <v>#DIV/0!</v>
      </c>
      <c r="Q266" s="73" t="e">
        <f t="shared" si="119"/>
        <v>#DIV/0!</v>
      </c>
      <c r="R266" s="73" t="e">
        <f t="shared" si="119"/>
        <v>#DIV/0!</v>
      </c>
      <c r="S266" s="73" t="e">
        <f t="shared" si="119"/>
        <v>#DIV/0!</v>
      </c>
      <c r="T266" s="73" t="e">
        <f t="shared" si="119"/>
        <v>#DIV/0!</v>
      </c>
      <c r="U266" s="73" t="e">
        <f t="shared" si="119"/>
        <v>#DIV/0!</v>
      </c>
      <c r="V266" s="73" t="e">
        <f t="shared" si="119"/>
        <v>#DIV/0!</v>
      </c>
      <c r="W266" s="73" t="e">
        <f t="shared" si="119"/>
        <v>#DIV/0!</v>
      </c>
      <c r="Z266" s="204"/>
      <c r="AA266" s="20">
        <f>$C$73</f>
        <v>900</v>
      </c>
      <c r="AB266" s="36">
        <f t="shared" si="117"/>
        <v>0.9</v>
      </c>
      <c r="AC266" s="72" t="str">
        <f>IF(Waarschuwingen!$B$35=TRUE,Waarschuwingen!$C$35,IF(E146&gt;1765.8,Waarschuwingen!$C$41,E218*2))</f>
        <v>N/A</v>
      </c>
      <c r="AD266" s="72" t="str">
        <f>IF(Waarschuwingen!$B$35=TRUE,Waarschuwingen!$C$35,IF(F146&gt;1765.8,Waarschuwingen!$C$41,F218*2))</f>
        <v>N/A</v>
      </c>
      <c r="AE266" s="72" t="str">
        <f>IF(Waarschuwingen!$B$35=TRUE,Waarschuwingen!$C$35,IF(G146&gt;1765.8,Waarschuwingen!$C$41,G218*2))</f>
        <v>N/A</v>
      </c>
      <c r="AF266" s="72" t="str">
        <f>IF(Waarschuwingen!$B$35=TRUE,Waarschuwingen!$C$35,IF(H146&gt;1765.8,Waarschuwingen!$C$41,H218*2))</f>
        <v>N/A</v>
      </c>
      <c r="AG266" s="72" t="str">
        <f>IF(Waarschuwingen!$B$35=TRUE,Waarschuwingen!$C$35,IF(I146&gt;1765.8,Waarschuwingen!$C$41,I218*2))</f>
        <v>N/A</v>
      </c>
      <c r="AH266" s="72" t="str">
        <f>IF(Waarschuwingen!$B$35=TRUE,Waarschuwingen!$C$35,IF(J146&gt;1765.8,Waarschuwingen!$C$41,J218*2))</f>
        <v>N/A</v>
      </c>
      <c r="AI266" s="72" t="str">
        <f>IF(Waarschuwingen!$B$35=TRUE,Waarschuwingen!$C$35,IF(K146&gt;1765.8,Waarschuwingen!$C$41,K218*2))</f>
        <v>N/A</v>
      </c>
      <c r="AJ266" s="72" t="str">
        <f>IF(Waarschuwingen!$B$35=TRUE,Waarschuwingen!$C$35,IF(L146&gt;1765.8,Waarschuwingen!$C$41,L218*2))</f>
        <v>N/A</v>
      </c>
      <c r="AK266" s="72" t="str">
        <f>IF(Waarschuwingen!$B$35=TRUE,Waarschuwingen!$C$35,IF(M146&gt;1765.8,Waarschuwingen!$C$41,M218*2))</f>
        <v>N/A</v>
      </c>
      <c r="AL266" s="72" t="str">
        <f>IF(Waarschuwingen!$B$35=TRUE,Waarschuwingen!$C$35,IF(N146&gt;1765.8,Waarschuwingen!$C$41,N218*2))</f>
        <v>N/A</v>
      </c>
      <c r="AM266" s="72" t="str">
        <f>IF(Waarschuwingen!$B$35=TRUE,Waarschuwingen!$C$35,IF(O146&gt;1765.8,Waarschuwingen!$C$41,O218*2))</f>
        <v>N/A</v>
      </c>
      <c r="AN266" s="72" t="str">
        <f>IF(Waarschuwingen!$B$35=TRUE,Waarschuwingen!$C$35,IF(P146&gt;1765.8,Waarschuwingen!$C$41,P218*2))</f>
        <v>N/A</v>
      </c>
      <c r="AO266" s="72" t="str">
        <f>IF(Waarschuwingen!$B$35=TRUE,Waarschuwingen!$C$35,IF(Q146&gt;1765.8,Waarschuwingen!$C$41,Q218*2))</f>
        <v>N/A</v>
      </c>
      <c r="AP266" s="72" t="str">
        <f>IF(Waarschuwingen!$B$35=TRUE,Waarschuwingen!$C$35,IF(R146&gt;1765.8,Waarschuwingen!$C$41,R218*2))</f>
        <v>N/A</v>
      </c>
      <c r="AQ266" s="72" t="str">
        <f>IF(Waarschuwingen!$B$35=TRUE,Waarschuwingen!$C$35,IF(S146&gt;1765.8,Waarschuwingen!$C$41,S218*2))</f>
        <v>N/A</v>
      </c>
      <c r="AR266" s="72" t="str">
        <f>IF(Waarschuwingen!$B$35=TRUE,Waarschuwingen!$C$35,IF(T146&gt;1765.8,Waarschuwingen!$C$41,T218*2))</f>
        <v>N/A</v>
      </c>
      <c r="AS266" s="72" t="str">
        <f>IF(Waarschuwingen!$B$35=TRUE,Waarschuwingen!$C$35,IF(U146&gt;1765.8,Waarschuwingen!$C$41,U218*2))</f>
        <v>N/A</v>
      </c>
      <c r="AT266" s="72" t="str">
        <f>IF(Waarschuwingen!$B$35=TRUE,Waarschuwingen!$C$35,IF(V146&gt;1765.8,Waarschuwingen!$C$41,V218*2))</f>
        <v>N/A</v>
      </c>
      <c r="AU266" s="72" t="str">
        <f>IF(Waarschuwingen!$B$35=TRUE,Waarschuwingen!$C$35,IF(W146&gt;1765.8,Waarschuwingen!$C$41,W218*2))</f>
        <v>N/A</v>
      </c>
    </row>
    <row r="267" spans="2:47" x14ac:dyDescent="0.25">
      <c r="B267" s="204"/>
      <c r="C267" s="20">
        <f>$C$74</f>
        <v>1000</v>
      </c>
      <c r="D267" s="36">
        <f t="shared" si="115"/>
        <v>1</v>
      </c>
      <c r="E267" s="73" t="e">
        <f t="shared" ref="E267:W267" si="120">ROUND(E219*2,0)</f>
        <v>#DIV/0!</v>
      </c>
      <c r="F267" s="73" t="e">
        <f t="shared" si="120"/>
        <v>#DIV/0!</v>
      </c>
      <c r="G267" s="73" t="e">
        <f t="shared" si="120"/>
        <v>#DIV/0!</v>
      </c>
      <c r="H267" s="73" t="e">
        <f t="shared" si="120"/>
        <v>#DIV/0!</v>
      </c>
      <c r="I267" s="73" t="e">
        <f t="shared" si="120"/>
        <v>#DIV/0!</v>
      </c>
      <c r="J267" s="73" t="e">
        <f t="shared" si="120"/>
        <v>#DIV/0!</v>
      </c>
      <c r="K267" s="73" t="e">
        <f t="shared" si="120"/>
        <v>#DIV/0!</v>
      </c>
      <c r="L267" s="73" t="e">
        <f t="shared" si="120"/>
        <v>#DIV/0!</v>
      </c>
      <c r="M267" s="73" t="e">
        <f t="shared" si="120"/>
        <v>#DIV/0!</v>
      </c>
      <c r="N267" s="73" t="e">
        <f t="shared" si="120"/>
        <v>#DIV/0!</v>
      </c>
      <c r="O267" s="73" t="e">
        <f t="shared" si="120"/>
        <v>#DIV/0!</v>
      </c>
      <c r="P267" s="73" t="e">
        <f t="shared" si="120"/>
        <v>#DIV/0!</v>
      </c>
      <c r="Q267" s="73" t="e">
        <f t="shared" si="120"/>
        <v>#DIV/0!</v>
      </c>
      <c r="R267" s="73" t="e">
        <f t="shared" si="120"/>
        <v>#DIV/0!</v>
      </c>
      <c r="S267" s="73" t="e">
        <f t="shared" si="120"/>
        <v>#DIV/0!</v>
      </c>
      <c r="T267" s="73" t="e">
        <f t="shared" si="120"/>
        <v>#DIV/0!</v>
      </c>
      <c r="U267" s="73" t="e">
        <f t="shared" si="120"/>
        <v>#DIV/0!</v>
      </c>
      <c r="V267" s="73" t="e">
        <f t="shared" si="120"/>
        <v>#DIV/0!</v>
      </c>
      <c r="W267" s="73" t="e">
        <f t="shared" si="120"/>
        <v>#DIV/0!</v>
      </c>
      <c r="Z267" s="204"/>
      <c r="AA267" s="20">
        <f>$C$74</f>
        <v>1000</v>
      </c>
      <c r="AB267" s="36">
        <f t="shared" si="117"/>
        <v>1</v>
      </c>
      <c r="AC267" s="72" t="str">
        <f>IF(Waarschuwingen!$B$35=TRUE,Waarschuwingen!$C$35,IF(E147&gt;1765.8,Waarschuwingen!$C$41,E219*2))</f>
        <v>N/A</v>
      </c>
      <c r="AD267" s="72" t="str">
        <f>IF(Waarschuwingen!$B$35=TRUE,Waarschuwingen!$C$35,IF(F147&gt;1765.8,Waarschuwingen!$C$41,F219*2))</f>
        <v>N/A</v>
      </c>
      <c r="AE267" s="72" t="str">
        <f>IF(Waarschuwingen!$B$35=TRUE,Waarschuwingen!$C$35,IF(G147&gt;1765.8,Waarschuwingen!$C$41,G219*2))</f>
        <v>N/A</v>
      </c>
      <c r="AF267" s="72" t="str">
        <f>IF(Waarschuwingen!$B$35=TRUE,Waarschuwingen!$C$35,IF(H147&gt;1765.8,Waarschuwingen!$C$41,H219*2))</f>
        <v>N/A</v>
      </c>
      <c r="AG267" s="72" t="str">
        <f>IF(Waarschuwingen!$B$35=TRUE,Waarschuwingen!$C$35,IF(I147&gt;1765.8,Waarschuwingen!$C$41,I219*2))</f>
        <v>N/A</v>
      </c>
      <c r="AH267" s="72" t="str">
        <f>IF(Waarschuwingen!$B$35=TRUE,Waarschuwingen!$C$35,IF(J147&gt;1765.8,Waarschuwingen!$C$41,J219*2))</f>
        <v>N/A</v>
      </c>
      <c r="AI267" s="72" t="str">
        <f>IF(Waarschuwingen!$B$35=TRUE,Waarschuwingen!$C$35,IF(K147&gt;1765.8,Waarschuwingen!$C$41,K219*2))</f>
        <v>N/A</v>
      </c>
      <c r="AJ267" s="72" t="str">
        <f>IF(Waarschuwingen!$B$35=TRUE,Waarschuwingen!$C$35,IF(L147&gt;1765.8,Waarschuwingen!$C$41,L219*2))</f>
        <v>N/A</v>
      </c>
      <c r="AK267" s="72" t="str">
        <f>IF(Waarschuwingen!$B$35=TRUE,Waarschuwingen!$C$35,IF(M147&gt;1765.8,Waarschuwingen!$C$41,M219*2))</f>
        <v>N/A</v>
      </c>
      <c r="AL267" s="72" t="str">
        <f>IF(Waarschuwingen!$B$35=TRUE,Waarschuwingen!$C$35,IF(N147&gt;1765.8,Waarschuwingen!$C$41,N219*2))</f>
        <v>N/A</v>
      </c>
      <c r="AM267" s="72" t="str">
        <f>IF(Waarschuwingen!$B$35=TRUE,Waarschuwingen!$C$35,IF(O147&gt;1765.8,Waarschuwingen!$C$41,O219*2))</f>
        <v>N/A</v>
      </c>
      <c r="AN267" s="72" t="str">
        <f>IF(Waarschuwingen!$B$35=TRUE,Waarschuwingen!$C$35,IF(P147&gt;1765.8,Waarschuwingen!$C$41,P219*2))</f>
        <v>N/A</v>
      </c>
      <c r="AO267" s="72" t="str">
        <f>IF(Waarschuwingen!$B$35=TRUE,Waarschuwingen!$C$35,IF(Q147&gt;1765.8,Waarschuwingen!$C$41,Q219*2))</f>
        <v>N/A</v>
      </c>
      <c r="AP267" s="72" t="str">
        <f>IF(Waarschuwingen!$B$35=TRUE,Waarschuwingen!$C$35,IF(R147&gt;1765.8,Waarschuwingen!$C$41,R219*2))</f>
        <v>N/A</v>
      </c>
      <c r="AQ267" s="72" t="str">
        <f>IF(Waarschuwingen!$B$35=TRUE,Waarschuwingen!$C$35,IF(S147&gt;1765.8,Waarschuwingen!$C$41,S219*2))</f>
        <v>N/A</v>
      </c>
      <c r="AR267" s="72" t="str">
        <f>IF(Waarschuwingen!$B$35=TRUE,Waarschuwingen!$C$35,IF(T147&gt;1765.8,Waarschuwingen!$C$41,T219*2))</f>
        <v>N/A</v>
      </c>
      <c r="AS267" s="72" t="str">
        <f>IF(Waarschuwingen!$B$35=TRUE,Waarschuwingen!$C$35,IF(U147&gt;1765.8,Waarschuwingen!$C$41,U219*2))</f>
        <v>N/A</v>
      </c>
      <c r="AT267" s="72" t="str">
        <f>IF(Waarschuwingen!$B$35=TRUE,Waarschuwingen!$C$35,IF(V147&gt;1765.8,Waarschuwingen!$C$41,V219*2))</f>
        <v>N/A</v>
      </c>
      <c r="AU267" s="72" t="str">
        <f>IF(Waarschuwingen!$B$35=TRUE,Waarschuwingen!$C$35,IF(W147&gt;1765.8,Waarschuwingen!$C$41,W219*2))</f>
        <v>N/A</v>
      </c>
    </row>
    <row r="268" spans="2:47" x14ac:dyDescent="0.25">
      <c r="B268" s="204"/>
      <c r="C268" s="20">
        <f>$C$75</f>
        <v>1100</v>
      </c>
      <c r="D268" s="36">
        <f t="shared" si="115"/>
        <v>1.1000000000000001</v>
      </c>
      <c r="E268" s="73" t="e">
        <f t="shared" ref="E268:W268" si="121">ROUND(E220*2,0)</f>
        <v>#DIV/0!</v>
      </c>
      <c r="F268" s="73" t="e">
        <f t="shared" si="121"/>
        <v>#DIV/0!</v>
      </c>
      <c r="G268" s="73" t="e">
        <f t="shared" si="121"/>
        <v>#DIV/0!</v>
      </c>
      <c r="H268" s="73" t="e">
        <f t="shared" si="121"/>
        <v>#DIV/0!</v>
      </c>
      <c r="I268" s="73" t="e">
        <f t="shared" si="121"/>
        <v>#DIV/0!</v>
      </c>
      <c r="J268" s="73" t="e">
        <f t="shared" si="121"/>
        <v>#DIV/0!</v>
      </c>
      <c r="K268" s="73" t="e">
        <f t="shared" si="121"/>
        <v>#DIV/0!</v>
      </c>
      <c r="L268" s="73" t="e">
        <f t="shared" si="121"/>
        <v>#DIV/0!</v>
      </c>
      <c r="M268" s="73" t="e">
        <f t="shared" si="121"/>
        <v>#DIV/0!</v>
      </c>
      <c r="N268" s="73" t="e">
        <f t="shared" si="121"/>
        <v>#DIV/0!</v>
      </c>
      <c r="O268" s="73" t="e">
        <f t="shared" si="121"/>
        <v>#DIV/0!</v>
      </c>
      <c r="P268" s="73" t="e">
        <f t="shared" si="121"/>
        <v>#DIV/0!</v>
      </c>
      <c r="Q268" s="73" t="e">
        <f t="shared" si="121"/>
        <v>#DIV/0!</v>
      </c>
      <c r="R268" s="73" t="e">
        <f t="shared" si="121"/>
        <v>#DIV/0!</v>
      </c>
      <c r="S268" s="73" t="e">
        <f t="shared" si="121"/>
        <v>#DIV/0!</v>
      </c>
      <c r="T268" s="73" t="e">
        <f t="shared" si="121"/>
        <v>#DIV/0!</v>
      </c>
      <c r="U268" s="73" t="e">
        <f t="shared" si="121"/>
        <v>#DIV/0!</v>
      </c>
      <c r="V268" s="73" t="e">
        <f t="shared" si="121"/>
        <v>#DIV/0!</v>
      </c>
      <c r="W268" s="73" t="e">
        <f t="shared" si="121"/>
        <v>#DIV/0!</v>
      </c>
      <c r="Z268" s="204"/>
      <c r="AA268" s="20">
        <f>$C$75</f>
        <v>1100</v>
      </c>
      <c r="AB268" s="36">
        <f t="shared" si="117"/>
        <v>1.1000000000000001</v>
      </c>
      <c r="AC268" s="72" t="str">
        <f>IF(Waarschuwingen!$B$35=TRUE,Waarschuwingen!$C$35,IF(E148&gt;1765.8,Waarschuwingen!$C$41,E220*2))</f>
        <v>N/A</v>
      </c>
      <c r="AD268" s="72" t="str">
        <f>IF(Waarschuwingen!$B$35=TRUE,Waarschuwingen!$C$35,IF(F148&gt;1765.8,Waarschuwingen!$C$41,F220*2))</f>
        <v>N/A</v>
      </c>
      <c r="AE268" s="72" t="str">
        <f>IF(Waarschuwingen!$B$35=TRUE,Waarschuwingen!$C$35,IF(G148&gt;1765.8,Waarschuwingen!$C$41,G220*2))</f>
        <v>N/A</v>
      </c>
      <c r="AF268" s="72" t="str">
        <f>IF(Waarschuwingen!$B$35=TRUE,Waarschuwingen!$C$35,IF(H148&gt;1765.8,Waarschuwingen!$C$41,H220*2))</f>
        <v>N/A</v>
      </c>
      <c r="AG268" s="72" t="str">
        <f>IF(Waarschuwingen!$B$35=TRUE,Waarschuwingen!$C$35,IF(I148&gt;1765.8,Waarschuwingen!$C$41,I220*2))</f>
        <v>N/A</v>
      </c>
      <c r="AH268" s="72" t="str">
        <f>IF(Waarschuwingen!$B$35=TRUE,Waarschuwingen!$C$35,IF(J148&gt;1765.8,Waarschuwingen!$C$41,J220*2))</f>
        <v>N/A</v>
      </c>
      <c r="AI268" s="72" t="str">
        <f>IF(Waarschuwingen!$B$35=TRUE,Waarschuwingen!$C$35,IF(K148&gt;1765.8,Waarschuwingen!$C$41,K220*2))</f>
        <v>N/A</v>
      </c>
      <c r="AJ268" s="72" t="str">
        <f>IF(Waarschuwingen!$B$35=TRUE,Waarschuwingen!$C$35,IF(L148&gt;1765.8,Waarschuwingen!$C$41,L220*2))</f>
        <v>N/A</v>
      </c>
      <c r="AK268" s="72" t="str">
        <f>IF(Waarschuwingen!$B$35=TRUE,Waarschuwingen!$C$35,IF(M148&gt;1765.8,Waarschuwingen!$C$41,M220*2))</f>
        <v>N/A</v>
      </c>
      <c r="AL268" s="72" t="str">
        <f>IF(Waarschuwingen!$B$35=TRUE,Waarschuwingen!$C$35,IF(N148&gt;1765.8,Waarschuwingen!$C$41,N220*2))</f>
        <v>N/A</v>
      </c>
      <c r="AM268" s="72" t="str">
        <f>IF(Waarschuwingen!$B$35=TRUE,Waarschuwingen!$C$35,IF(O148&gt;1765.8,Waarschuwingen!$C$41,O220*2))</f>
        <v>N/A</v>
      </c>
      <c r="AN268" s="72" t="str">
        <f>IF(Waarschuwingen!$B$35=TRUE,Waarschuwingen!$C$35,IF(P148&gt;1765.8,Waarschuwingen!$C$41,P220*2))</f>
        <v>N/A</v>
      </c>
      <c r="AO268" s="72" t="str">
        <f>IF(Waarschuwingen!$B$35=TRUE,Waarschuwingen!$C$35,IF(Q148&gt;1765.8,Waarschuwingen!$C$41,Q220*2))</f>
        <v>N/A</v>
      </c>
      <c r="AP268" s="72" t="str">
        <f>IF(Waarschuwingen!$B$35=TRUE,Waarschuwingen!$C$35,IF(R148&gt;1765.8,Waarschuwingen!$C$41,R220*2))</f>
        <v>N/A</v>
      </c>
      <c r="AQ268" s="72" t="str">
        <f>IF(Waarschuwingen!$B$35=TRUE,Waarschuwingen!$C$35,IF(S148&gt;1765.8,Waarschuwingen!$C$41,S220*2))</f>
        <v>N/A</v>
      </c>
      <c r="AR268" s="72" t="str">
        <f>IF(Waarschuwingen!$B$35=TRUE,Waarschuwingen!$C$35,IF(T148&gt;1765.8,Waarschuwingen!$C$41,T220*2))</f>
        <v>N/A</v>
      </c>
      <c r="AS268" s="72" t="str">
        <f>IF(Waarschuwingen!$B$35=TRUE,Waarschuwingen!$C$35,IF(U148&gt;1765.8,Waarschuwingen!$C$41,U220*2))</f>
        <v>N/A</v>
      </c>
      <c r="AT268" s="72" t="str">
        <f>IF(Waarschuwingen!$B$35=TRUE,Waarschuwingen!$C$35,IF(V148&gt;1765.8,Waarschuwingen!$C$41,V220*2))</f>
        <v>N/A</v>
      </c>
      <c r="AU268" s="72" t="str">
        <f>IF(Waarschuwingen!$B$35=TRUE,Waarschuwingen!$C$35,IF(W148&gt;1765.8,Waarschuwingen!$C$41,W220*2))</f>
        <v>N/A</v>
      </c>
    </row>
    <row r="269" spans="2:47" x14ac:dyDescent="0.25">
      <c r="B269" s="204"/>
      <c r="C269" s="20">
        <f>$C$76</f>
        <v>1200</v>
      </c>
      <c r="D269" s="36">
        <f t="shared" si="115"/>
        <v>1.2</v>
      </c>
      <c r="E269" s="73" t="e">
        <f t="shared" ref="E269:W269" si="122">ROUND(E221*2,0)</f>
        <v>#DIV/0!</v>
      </c>
      <c r="F269" s="73" t="e">
        <f t="shared" si="122"/>
        <v>#DIV/0!</v>
      </c>
      <c r="G269" s="73" t="e">
        <f t="shared" si="122"/>
        <v>#DIV/0!</v>
      </c>
      <c r="H269" s="73" t="e">
        <f t="shared" si="122"/>
        <v>#DIV/0!</v>
      </c>
      <c r="I269" s="73" t="e">
        <f t="shared" si="122"/>
        <v>#DIV/0!</v>
      </c>
      <c r="J269" s="73" t="e">
        <f t="shared" si="122"/>
        <v>#DIV/0!</v>
      </c>
      <c r="K269" s="73" t="e">
        <f t="shared" si="122"/>
        <v>#DIV/0!</v>
      </c>
      <c r="L269" s="73" t="e">
        <f t="shared" si="122"/>
        <v>#DIV/0!</v>
      </c>
      <c r="M269" s="73" t="e">
        <f t="shared" si="122"/>
        <v>#DIV/0!</v>
      </c>
      <c r="N269" s="73" t="e">
        <f t="shared" si="122"/>
        <v>#DIV/0!</v>
      </c>
      <c r="O269" s="73" t="e">
        <f t="shared" si="122"/>
        <v>#DIV/0!</v>
      </c>
      <c r="P269" s="73" t="e">
        <f t="shared" si="122"/>
        <v>#DIV/0!</v>
      </c>
      <c r="Q269" s="73" t="e">
        <f t="shared" si="122"/>
        <v>#DIV/0!</v>
      </c>
      <c r="R269" s="73" t="e">
        <f t="shared" si="122"/>
        <v>#DIV/0!</v>
      </c>
      <c r="S269" s="73" t="e">
        <f t="shared" si="122"/>
        <v>#DIV/0!</v>
      </c>
      <c r="T269" s="73" t="e">
        <f t="shared" si="122"/>
        <v>#DIV/0!</v>
      </c>
      <c r="U269" s="73" t="e">
        <f t="shared" si="122"/>
        <v>#DIV/0!</v>
      </c>
      <c r="V269" s="73" t="e">
        <f t="shared" si="122"/>
        <v>#DIV/0!</v>
      </c>
      <c r="W269" s="73" t="e">
        <f t="shared" si="122"/>
        <v>#DIV/0!</v>
      </c>
      <c r="Z269" s="204"/>
      <c r="AA269" s="20">
        <f>$C$76</f>
        <v>1200</v>
      </c>
      <c r="AB269" s="36">
        <f t="shared" si="117"/>
        <v>1.2</v>
      </c>
      <c r="AC269" s="72" t="str">
        <f>IF(Waarschuwingen!$B$35=TRUE,Waarschuwingen!$C$35,IF(E149&gt;1765.8,Waarschuwingen!$C$41,E221*2))</f>
        <v>N/A</v>
      </c>
      <c r="AD269" s="72" t="str">
        <f>IF(Waarschuwingen!$B$35=TRUE,Waarschuwingen!$C$35,IF(F149&gt;1765.8,Waarschuwingen!$C$41,F221*2))</f>
        <v>N/A</v>
      </c>
      <c r="AE269" s="72" t="str">
        <f>IF(Waarschuwingen!$B$35=TRUE,Waarschuwingen!$C$35,IF(G149&gt;1765.8,Waarschuwingen!$C$41,G221*2))</f>
        <v>N/A</v>
      </c>
      <c r="AF269" s="72" t="str">
        <f>IF(Waarschuwingen!$B$35=TRUE,Waarschuwingen!$C$35,IF(H149&gt;1765.8,Waarschuwingen!$C$41,H221*2))</f>
        <v>N/A</v>
      </c>
      <c r="AG269" s="72" t="str">
        <f>IF(Waarschuwingen!$B$35=TRUE,Waarschuwingen!$C$35,IF(I149&gt;1765.8,Waarschuwingen!$C$41,I221*2))</f>
        <v>N/A</v>
      </c>
      <c r="AH269" s="72" t="str">
        <f>IF(Waarschuwingen!$B$35=TRUE,Waarschuwingen!$C$35,IF(J149&gt;1765.8,Waarschuwingen!$C$41,J221*2))</f>
        <v>N/A</v>
      </c>
      <c r="AI269" s="72" t="str">
        <f>IF(Waarschuwingen!$B$35=TRUE,Waarschuwingen!$C$35,IF(K149&gt;1765.8,Waarschuwingen!$C$41,K221*2))</f>
        <v>N/A</v>
      </c>
      <c r="AJ269" s="72" t="str">
        <f>IF(Waarschuwingen!$B$35=TRUE,Waarschuwingen!$C$35,IF(L149&gt;1765.8,Waarschuwingen!$C$41,L221*2))</f>
        <v>N/A</v>
      </c>
      <c r="AK269" s="72" t="str">
        <f>IF(Waarschuwingen!$B$35=TRUE,Waarschuwingen!$C$35,IF(M149&gt;1765.8,Waarschuwingen!$C$41,M221*2))</f>
        <v>N/A</v>
      </c>
      <c r="AL269" s="72" t="str">
        <f>IF(Waarschuwingen!$B$35=TRUE,Waarschuwingen!$C$35,IF(N149&gt;1765.8,Waarschuwingen!$C$41,N221*2))</f>
        <v>N/A</v>
      </c>
      <c r="AM269" s="72" t="str">
        <f>IF(Waarschuwingen!$B$35=TRUE,Waarschuwingen!$C$35,IF(O149&gt;1765.8,Waarschuwingen!$C$41,O221*2))</f>
        <v>N/A</v>
      </c>
      <c r="AN269" s="72" t="str">
        <f>IF(Waarschuwingen!$B$35=TRUE,Waarschuwingen!$C$35,IF(P149&gt;1765.8,Waarschuwingen!$C$41,P221*2))</f>
        <v>N/A</v>
      </c>
      <c r="AO269" s="72" t="str">
        <f>IF(Waarschuwingen!$B$35=TRUE,Waarschuwingen!$C$35,IF(Q149&gt;1765.8,Waarschuwingen!$C$41,Q221*2))</f>
        <v>N/A</v>
      </c>
      <c r="AP269" s="72" t="str">
        <f>IF(Waarschuwingen!$B$35=TRUE,Waarschuwingen!$C$35,IF(R149&gt;1765.8,Waarschuwingen!$C$41,R221*2))</f>
        <v>N/A</v>
      </c>
      <c r="AQ269" s="72" t="str">
        <f>IF(Waarschuwingen!$B$35=TRUE,Waarschuwingen!$C$35,IF(S149&gt;1765.8,Waarschuwingen!$C$41,S221*2))</f>
        <v>N/A</v>
      </c>
      <c r="AR269" s="72" t="str">
        <f>IF(Waarschuwingen!$B$35=TRUE,Waarschuwingen!$C$35,IF(T149&gt;1765.8,Waarschuwingen!$C$41,T221*2))</f>
        <v>N/A</v>
      </c>
      <c r="AS269" s="72" t="str">
        <f>IF(Waarschuwingen!$B$35=TRUE,Waarschuwingen!$C$35,IF(U149&gt;1765.8,Waarschuwingen!$C$41,U221*2))</f>
        <v>N/A</v>
      </c>
      <c r="AT269" s="72" t="str">
        <f>IF(Waarschuwingen!$B$35=TRUE,Waarschuwingen!$C$35,IF(V149&gt;1765.8,Waarschuwingen!$C$41,V221*2))</f>
        <v>N/A</v>
      </c>
      <c r="AU269" s="72" t="str">
        <f>IF(Waarschuwingen!$B$35=TRUE,Waarschuwingen!$C$35,IF(W149&gt;1765.8,Waarschuwingen!$C$41,W221*2))</f>
        <v>N/A</v>
      </c>
    </row>
    <row r="270" spans="2:47" x14ac:dyDescent="0.25">
      <c r="B270" s="204"/>
      <c r="C270" s="20">
        <f>$C$77</f>
        <v>1300</v>
      </c>
      <c r="D270" s="36">
        <f t="shared" si="115"/>
        <v>1.3</v>
      </c>
      <c r="E270" s="73" t="e">
        <f t="shared" ref="E270:W270" si="123">ROUND(E222*2,0)</f>
        <v>#DIV/0!</v>
      </c>
      <c r="F270" s="73" t="e">
        <f t="shared" si="123"/>
        <v>#DIV/0!</v>
      </c>
      <c r="G270" s="73" t="e">
        <f t="shared" si="123"/>
        <v>#DIV/0!</v>
      </c>
      <c r="H270" s="73" t="e">
        <f t="shared" si="123"/>
        <v>#DIV/0!</v>
      </c>
      <c r="I270" s="73" t="e">
        <f t="shared" si="123"/>
        <v>#DIV/0!</v>
      </c>
      <c r="J270" s="73" t="e">
        <f t="shared" si="123"/>
        <v>#DIV/0!</v>
      </c>
      <c r="K270" s="73" t="e">
        <f t="shared" si="123"/>
        <v>#DIV/0!</v>
      </c>
      <c r="L270" s="73" t="e">
        <f t="shared" si="123"/>
        <v>#DIV/0!</v>
      </c>
      <c r="M270" s="73" t="e">
        <f t="shared" si="123"/>
        <v>#DIV/0!</v>
      </c>
      <c r="N270" s="73" t="e">
        <f t="shared" si="123"/>
        <v>#DIV/0!</v>
      </c>
      <c r="O270" s="73" t="e">
        <f t="shared" si="123"/>
        <v>#DIV/0!</v>
      </c>
      <c r="P270" s="73" t="e">
        <f t="shared" si="123"/>
        <v>#DIV/0!</v>
      </c>
      <c r="Q270" s="73" t="e">
        <f t="shared" si="123"/>
        <v>#DIV/0!</v>
      </c>
      <c r="R270" s="73" t="e">
        <f t="shared" si="123"/>
        <v>#DIV/0!</v>
      </c>
      <c r="S270" s="73" t="e">
        <f t="shared" si="123"/>
        <v>#DIV/0!</v>
      </c>
      <c r="T270" s="73" t="e">
        <f t="shared" si="123"/>
        <v>#DIV/0!</v>
      </c>
      <c r="U270" s="73" t="e">
        <f t="shared" si="123"/>
        <v>#DIV/0!</v>
      </c>
      <c r="V270" s="73" t="e">
        <f t="shared" si="123"/>
        <v>#DIV/0!</v>
      </c>
      <c r="W270" s="73" t="e">
        <f t="shared" si="123"/>
        <v>#DIV/0!</v>
      </c>
      <c r="Z270" s="204"/>
      <c r="AA270" s="20">
        <f>$C$77</f>
        <v>1300</v>
      </c>
      <c r="AB270" s="36">
        <f t="shared" si="117"/>
        <v>1.3</v>
      </c>
      <c r="AC270" s="72" t="str">
        <f>IF(Waarschuwingen!$B$35=TRUE,Waarschuwingen!$C$35,IF(E150&gt;1765.8,Waarschuwingen!$C$41,E222*2))</f>
        <v>N/A</v>
      </c>
      <c r="AD270" s="72" t="str">
        <f>IF(Waarschuwingen!$B$35=TRUE,Waarschuwingen!$C$35,IF(F150&gt;1765.8,Waarschuwingen!$C$41,F222*2))</f>
        <v>N/A</v>
      </c>
      <c r="AE270" s="72" t="str">
        <f>IF(Waarschuwingen!$B$35=TRUE,Waarschuwingen!$C$35,IF(G150&gt;1765.8,Waarschuwingen!$C$41,G222*2))</f>
        <v>N/A</v>
      </c>
      <c r="AF270" s="72" t="str">
        <f>IF(Waarschuwingen!$B$35=TRUE,Waarschuwingen!$C$35,IF(H150&gt;1765.8,Waarschuwingen!$C$41,H222*2))</f>
        <v>N/A</v>
      </c>
      <c r="AG270" s="72" t="str">
        <f>IF(Waarschuwingen!$B$35=TRUE,Waarschuwingen!$C$35,IF(I150&gt;1765.8,Waarschuwingen!$C$41,I222*2))</f>
        <v>N/A</v>
      </c>
      <c r="AH270" s="72" t="str">
        <f>IF(Waarschuwingen!$B$35=TRUE,Waarschuwingen!$C$35,IF(J150&gt;1765.8,Waarschuwingen!$C$41,J222*2))</f>
        <v>N/A</v>
      </c>
      <c r="AI270" s="72" t="str">
        <f>IF(Waarschuwingen!$B$35=TRUE,Waarschuwingen!$C$35,IF(K150&gt;1765.8,Waarschuwingen!$C$41,K222*2))</f>
        <v>N/A</v>
      </c>
      <c r="AJ270" s="72" t="str">
        <f>IF(Waarschuwingen!$B$35=TRUE,Waarschuwingen!$C$35,IF(L150&gt;1765.8,Waarschuwingen!$C$41,L222*2))</f>
        <v>N/A</v>
      </c>
      <c r="AK270" s="72" t="str">
        <f>IF(Waarschuwingen!$B$35=TRUE,Waarschuwingen!$C$35,IF(M150&gt;1765.8,Waarschuwingen!$C$41,M222*2))</f>
        <v>N/A</v>
      </c>
      <c r="AL270" s="72" t="str">
        <f>IF(Waarschuwingen!$B$35=TRUE,Waarschuwingen!$C$35,IF(N150&gt;1765.8,Waarschuwingen!$C$41,N222*2))</f>
        <v>N/A</v>
      </c>
      <c r="AM270" s="72" t="str">
        <f>IF(Waarschuwingen!$B$35=TRUE,Waarschuwingen!$C$35,IF(O150&gt;1765.8,Waarschuwingen!$C$41,O222*2))</f>
        <v>N/A</v>
      </c>
      <c r="AN270" s="72" t="str">
        <f>IF(Waarschuwingen!$B$35=TRUE,Waarschuwingen!$C$35,IF(P150&gt;1765.8,Waarschuwingen!$C$41,P222*2))</f>
        <v>N/A</v>
      </c>
      <c r="AO270" s="72" t="str">
        <f>IF(Waarschuwingen!$B$35=TRUE,Waarschuwingen!$C$35,IF(Q150&gt;1765.8,Waarschuwingen!$C$41,Q222*2))</f>
        <v>N/A</v>
      </c>
      <c r="AP270" s="72" t="str">
        <f>IF(Waarschuwingen!$B$35=TRUE,Waarschuwingen!$C$35,IF(R150&gt;1765.8,Waarschuwingen!$C$41,R222*2))</f>
        <v>N/A</v>
      </c>
      <c r="AQ270" s="72" t="str">
        <f>IF(Waarschuwingen!$B$35=TRUE,Waarschuwingen!$C$35,IF(S150&gt;1765.8,Waarschuwingen!$C$41,S222*2))</f>
        <v>N/A</v>
      </c>
      <c r="AR270" s="72" t="str">
        <f>IF(Waarschuwingen!$B$35=TRUE,Waarschuwingen!$C$35,IF(T150&gt;1765.8,Waarschuwingen!$C$41,T222*2))</f>
        <v>N/A</v>
      </c>
      <c r="AS270" s="72" t="str">
        <f>IF(Waarschuwingen!$B$35=TRUE,Waarschuwingen!$C$35,IF(U150&gt;1765.8,Waarschuwingen!$C$41,U222*2))</f>
        <v>N/A</v>
      </c>
      <c r="AT270" s="72" t="str">
        <f>IF(Waarschuwingen!$B$35=TRUE,Waarschuwingen!$C$35,IF(V150&gt;1765.8,Waarschuwingen!$C$41,V222*2))</f>
        <v>N/A</v>
      </c>
      <c r="AU270" s="72" t="str">
        <f>IF(Waarschuwingen!$B$35=TRUE,Waarschuwingen!$C$35,IF(W150&gt;1765.8,Waarschuwingen!$C$41,W222*2))</f>
        <v>N/A</v>
      </c>
    </row>
    <row r="271" spans="2:47" x14ac:dyDescent="0.25">
      <c r="B271" s="204"/>
      <c r="C271" s="20">
        <f>$C$78</f>
        <v>1400</v>
      </c>
      <c r="D271" s="36">
        <f t="shared" si="115"/>
        <v>1.4000000000000001</v>
      </c>
      <c r="E271" s="73" t="e">
        <f t="shared" ref="E271:W271" si="124">ROUND(E223*2,0)</f>
        <v>#DIV/0!</v>
      </c>
      <c r="F271" s="73" t="e">
        <f t="shared" si="124"/>
        <v>#DIV/0!</v>
      </c>
      <c r="G271" s="73" t="e">
        <f t="shared" si="124"/>
        <v>#DIV/0!</v>
      </c>
      <c r="H271" s="73" t="e">
        <f t="shared" si="124"/>
        <v>#DIV/0!</v>
      </c>
      <c r="I271" s="73" t="e">
        <f t="shared" si="124"/>
        <v>#DIV/0!</v>
      </c>
      <c r="J271" s="73" t="e">
        <f t="shared" si="124"/>
        <v>#DIV/0!</v>
      </c>
      <c r="K271" s="73" t="e">
        <f t="shared" si="124"/>
        <v>#DIV/0!</v>
      </c>
      <c r="L271" s="73" t="e">
        <f t="shared" si="124"/>
        <v>#DIV/0!</v>
      </c>
      <c r="M271" s="73" t="e">
        <f t="shared" si="124"/>
        <v>#DIV/0!</v>
      </c>
      <c r="N271" s="73" t="e">
        <f t="shared" si="124"/>
        <v>#DIV/0!</v>
      </c>
      <c r="O271" s="73" t="e">
        <f t="shared" si="124"/>
        <v>#DIV/0!</v>
      </c>
      <c r="P271" s="73" t="e">
        <f t="shared" si="124"/>
        <v>#DIV/0!</v>
      </c>
      <c r="Q271" s="73" t="e">
        <f t="shared" si="124"/>
        <v>#DIV/0!</v>
      </c>
      <c r="R271" s="73" t="e">
        <f t="shared" si="124"/>
        <v>#DIV/0!</v>
      </c>
      <c r="S271" s="73" t="e">
        <f t="shared" si="124"/>
        <v>#DIV/0!</v>
      </c>
      <c r="T271" s="73" t="e">
        <f t="shared" si="124"/>
        <v>#DIV/0!</v>
      </c>
      <c r="U271" s="73" t="e">
        <f t="shared" si="124"/>
        <v>#DIV/0!</v>
      </c>
      <c r="V271" s="73" t="e">
        <f t="shared" si="124"/>
        <v>#DIV/0!</v>
      </c>
      <c r="W271" s="73" t="e">
        <f t="shared" si="124"/>
        <v>#DIV/0!</v>
      </c>
      <c r="Z271" s="204"/>
      <c r="AA271" s="20">
        <f>$C$78</f>
        <v>1400</v>
      </c>
      <c r="AB271" s="36">
        <f t="shared" si="117"/>
        <v>1.4000000000000001</v>
      </c>
      <c r="AC271" s="72" t="str">
        <f>IF(Waarschuwingen!$B$35=TRUE,Waarschuwingen!$C$35,IF(E151&gt;1765.8,Waarschuwingen!$C$41,E223*2))</f>
        <v>N/A</v>
      </c>
      <c r="AD271" s="72" t="str">
        <f>IF(Waarschuwingen!$B$35=TRUE,Waarschuwingen!$C$35,IF(F151&gt;1765.8,Waarschuwingen!$C$41,F223*2))</f>
        <v>N/A</v>
      </c>
      <c r="AE271" s="72" t="str">
        <f>IF(Waarschuwingen!$B$35=TRUE,Waarschuwingen!$C$35,IF(G151&gt;1765.8,Waarschuwingen!$C$41,G223*2))</f>
        <v>N/A</v>
      </c>
      <c r="AF271" s="72" t="str">
        <f>IF(Waarschuwingen!$B$35=TRUE,Waarschuwingen!$C$35,IF(H151&gt;1765.8,Waarschuwingen!$C$41,H223*2))</f>
        <v>N/A</v>
      </c>
      <c r="AG271" s="72" t="str">
        <f>IF(Waarschuwingen!$B$35=TRUE,Waarschuwingen!$C$35,IF(I151&gt;1765.8,Waarschuwingen!$C$41,I223*2))</f>
        <v>N/A</v>
      </c>
      <c r="AH271" s="72" t="str">
        <f>IF(Waarschuwingen!$B$35=TRUE,Waarschuwingen!$C$35,IF(J151&gt;1765.8,Waarschuwingen!$C$41,J223*2))</f>
        <v>N/A</v>
      </c>
      <c r="AI271" s="72" t="str">
        <f>IF(Waarschuwingen!$B$35=TRUE,Waarschuwingen!$C$35,IF(K151&gt;1765.8,Waarschuwingen!$C$41,K223*2))</f>
        <v>N/A</v>
      </c>
      <c r="AJ271" s="72" t="str">
        <f>IF(Waarschuwingen!$B$35=TRUE,Waarschuwingen!$C$35,IF(L151&gt;1765.8,Waarschuwingen!$C$41,L223*2))</f>
        <v>N/A</v>
      </c>
      <c r="AK271" s="72" t="str">
        <f>IF(Waarschuwingen!$B$35=TRUE,Waarschuwingen!$C$35,IF(M151&gt;1765.8,Waarschuwingen!$C$41,M223*2))</f>
        <v>N/A</v>
      </c>
      <c r="AL271" s="72" t="str">
        <f>IF(Waarschuwingen!$B$35=TRUE,Waarschuwingen!$C$35,IF(N151&gt;1765.8,Waarschuwingen!$C$41,N223*2))</f>
        <v>N/A</v>
      </c>
      <c r="AM271" s="72" t="str">
        <f>IF(Waarschuwingen!$B$35=TRUE,Waarschuwingen!$C$35,IF(O151&gt;1765.8,Waarschuwingen!$C$41,O223*2))</f>
        <v>N/A</v>
      </c>
      <c r="AN271" s="72" t="str">
        <f>IF(Waarschuwingen!$B$35=TRUE,Waarschuwingen!$C$35,IF(P151&gt;1765.8,Waarschuwingen!$C$41,P223*2))</f>
        <v>N/A</v>
      </c>
      <c r="AO271" s="72" t="str">
        <f>IF(Waarschuwingen!$B$35=TRUE,Waarschuwingen!$C$35,IF(Q151&gt;1765.8,Waarschuwingen!$C$41,Q223*2))</f>
        <v>N/A</v>
      </c>
      <c r="AP271" s="72" t="str">
        <f>IF(Waarschuwingen!$B$35=TRUE,Waarschuwingen!$C$35,IF(R151&gt;1765.8,Waarschuwingen!$C$41,R223*2))</f>
        <v>N/A</v>
      </c>
      <c r="AQ271" s="72" t="str">
        <f>IF(Waarschuwingen!$B$35=TRUE,Waarschuwingen!$C$35,IF(S151&gt;1765.8,Waarschuwingen!$C$41,S223*2))</f>
        <v>N/A</v>
      </c>
      <c r="AR271" s="72" t="str">
        <f>IF(Waarschuwingen!$B$35=TRUE,Waarschuwingen!$C$35,IF(T151&gt;1765.8,Waarschuwingen!$C$41,T223*2))</f>
        <v>N/A</v>
      </c>
      <c r="AS271" s="72" t="str">
        <f>IF(Waarschuwingen!$B$35=TRUE,Waarschuwingen!$C$35,IF(U151&gt;1765.8,Waarschuwingen!$C$41,U223*2))</f>
        <v>N/A</v>
      </c>
      <c r="AT271" s="72" t="str">
        <f>IF(Waarschuwingen!$B$35=TRUE,Waarschuwingen!$C$35,IF(V151&gt;1765.8,Waarschuwingen!$C$41,V223*2))</f>
        <v>N/A</v>
      </c>
      <c r="AU271" s="72" t="str">
        <f>IF(Waarschuwingen!$B$35=TRUE,Waarschuwingen!$C$35,IF(W151&gt;1765.8,Waarschuwingen!$C$41,W223*2))</f>
        <v>N/A</v>
      </c>
    </row>
    <row r="272" spans="2:47" x14ac:dyDescent="0.25">
      <c r="B272" s="204"/>
      <c r="C272" s="20">
        <f>$C$79</f>
        <v>1500</v>
      </c>
      <c r="D272" s="36">
        <f t="shared" si="115"/>
        <v>1.5</v>
      </c>
      <c r="E272" s="73" t="e">
        <f t="shared" ref="E272:W272" si="125">ROUND(E224*2,0)</f>
        <v>#DIV/0!</v>
      </c>
      <c r="F272" s="73" t="e">
        <f t="shared" si="125"/>
        <v>#DIV/0!</v>
      </c>
      <c r="G272" s="73" t="e">
        <f t="shared" si="125"/>
        <v>#DIV/0!</v>
      </c>
      <c r="H272" s="73" t="e">
        <f t="shared" si="125"/>
        <v>#DIV/0!</v>
      </c>
      <c r="I272" s="73" t="e">
        <f t="shared" si="125"/>
        <v>#DIV/0!</v>
      </c>
      <c r="J272" s="73" t="e">
        <f t="shared" si="125"/>
        <v>#DIV/0!</v>
      </c>
      <c r="K272" s="73" t="e">
        <f t="shared" si="125"/>
        <v>#DIV/0!</v>
      </c>
      <c r="L272" s="73" t="e">
        <f t="shared" si="125"/>
        <v>#DIV/0!</v>
      </c>
      <c r="M272" s="73" t="e">
        <f t="shared" si="125"/>
        <v>#DIV/0!</v>
      </c>
      <c r="N272" s="73" t="e">
        <f t="shared" si="125"/>
        <v>#DIV/0!</v>
      </c>
      <c r="O272" s="73" t="e">
        <f t="shared" si="125"/>
        <v>#DIV/0!</v>
      </c>
      <c r="P272" s="73" t="e">
        <f t="shared" si="125"/>
        <v>#DIV/0!</v>
      </c>
      <c r="Q272" s="73" t="e">
        <f t="shared" si="125"/>
        <v>#DIV/0!</v>
      </c>
      <c r="R272" s="73" t="e">
        <f t="shared" si="125"/>
        <v>#DIV/0!</v>
      </c>
      <c r="S272" s="73" t="e">
        <f t="shared" si="125"/>
        <v>#DIV/0!</v>
      </c>
      <c r="T272" s="73" t="e">
        <f t="shared" si="125"/>
        <v>#DIV/0!</v>
      </c>
      <c r="U272" s="73" t="e">
        <f t="shared" si="125"/>
        <v>#DIV/0!</v>
      </c>
      <c r="V272" s="73" t="e">
        <f t="shared" si="125"/>
        <v>#DIV/0!</v>
      </c>
      <c r="W272" s="73" t="e">
        <f t="shared" si="125"/>
        <v>#DIV/0!</v>
      </c>
      <c r="Z272" s="204"/>
      <c r="AA272" s="20">
        <f>$C$79</f>
        <v>1500</v>
      </c>
      <c r="AB272" s="36">
        <f t="shared" si="117"/>
        <v>1.5</v>
      </c>
      <c r="AC272" s="72" t="str">
        <f>IF(Waarschuwingen!$B$35=TRUE,Waarschuwingen!$C$35,IF(E152&gt;1765.8,Waarschuwingen!$C$41,E224*2))</f>
        <v>N/A</v>
      </c>
      <c r="AD272" s="72" t="str">
        <f>IF(Waarschuwingen!$B$35=TRUE,Waarschuwingen!$C$35,IF(F152&gt;1765.8,Waarschuwingen!$C$41,F224*2))</f>
        <v>N/A</v>
      </c>
      <c r="AE272" s="72" t="str">
        <f>IF(Waarschuwingen!$B$35=TRUE,Waarschuwingen!$C$35,IF(G152&gt;1765.8,Waarschuwingen!$C$41,G224*2))</f>
        <v>N/A</v>
      </c>
      <c r="AF272" s="72" t="str">
        <f>IF(Waarschuwingen!$B$35=TRUE,Waarschuwingen!$C$35,IF(H152&gt;1765.8,Waarschuwingen!$C$41,H224*2))</f>
        <v>N/A</v>
      </c>
      <c r="AG272" s="72" t="str">
        <f>IF(Waarschuwingen!$B$35=TRUE,Waarschuwingen!$C$35,IF(I152&gt;1765.8,Waarschuwingen!$C$41,I224*2))</f>
        <v>N/A</v>
      </c>
      <c r="AH272" s="72" t="str">
        <f>IF(Waarschuwingen!$B$35=TRUE,Waarschuwingen!$C$35,IF(J152&gt;1765.8,Waarschuwingen!$C$41,J224*2))</f>
        <v>N/A</v>
      </c>
      <c r="AI272" s="72" t="str">
        <f>IF(Waarschuwingen!$B$35=TRUE,Waarschuwingen!$C$35,IF(K152&gt;1765.8,Waarschuwingen!$C$41,K224*2))</f>
        <v>N/A</v>
      </c>
      <c r="AJ272" s="72" t="str">
        <f>IF(Waarschuwingen!$B$35=TRUE,Waarschuwingen!$C$35,IF(L152&gt;1765.8,Waarschuwingen!$C$41,L224*2))</f>
        <v>N/A</v>
      </c>
      <c r="AK272" s="72" t="str">
        <f>IF(Waarschuwingen!$B$35=TRUE,Waarschuwingen!$C$35,IF(M152&gt;1765.8,Waarschuwingen!$C$41,M224*2))</f>
        <v>N/A</v>
      </c>
      <c r="AL272" s="72" t="str">
        <f>IF(Waarschuwingen!$B$35=TRUE,Waarschuwingen!$C$35,IF(N152&gt;1765.8,Waarschuwingen!$C$41,N224*2))</f>
        <v>N/A</v>
      </c>
      <c r="AM272" s="72" t="str">
        <f>IF(Waarschuwingen!$B$35=TRUE,Waarschuwingen!$C$35,IF(O152&gt;1765.8,Waarschuwingen!$C$41,O224*2))</f>
        <v>N/A</v>
      </c>
      <c r="AN272" s="72" t="str">
        <f>IF(Waarschuwingen!$B$35=TRUE,Waarschuwingen!$C$35,IF(P152&gt;1765.8,Waarschuwingen!$C$41,P224*2))</f>
        <v>N/A</v>
      </c>
      <c r="AO272" s="72" t="str">
        <f>IF(Waarschuwingen!$B$35=TRUE,Waarschuwingen!$C$35,IF(Q152&gt;1765.8,Waarschuwingen!$C$41,Q224*2))</f>
        <v>N/A</v>
      </c>
      <c r="AP272" s="72" t="str">
        <f>IF(Waarschuwingen!$B$35=TRUE,Waarschuwingen!$C$35,IF(R152&gt;1765.8,Waarschuwingen!$C$41,R224*2))</f>
        <v>N/A</v>
      </c>
      <c r="AQ272" s="72" t="str">
        <f>IF(Waarschuwingen!$B$35=TRUE,Waarschuwingen!$C$35,IF(S152&gt;1765.8,Waarschuwingen!$C$41,S224*2))</f>
        <v>N/A</v>
      </c>
      <c r="AR272" s="72" t="str">
        <f>IF(Waarschuwingen!$B$35=TRUE,Waarschuwingen!$C$35,IF(T152&gt;1765.8,Waarschuwingen!$C$41,T224*2))</f>
        <v>N/A</v>
      </c>
      <c r="AS272" s="72" t="str">
        <f>IF(Waarschuwingen!$B$35=TRUE,Waarschuwingen!$C$35,IF(U152&gt;1765.8,Waarschuwingen!$C$41,U224*2))</f>
        <v>N/A</v>
      </c>
      <c r="AT272" s="72" t="str">
        <f>IF(Waarschuwingen!$B$35=TRUE,Waarschuwingen!$C$35,IF(V152&gt;1765.8,Waarschuwingen!$C$41,V224*2))</f>
        <v>N/A</v>
      </c>
      <c r="AU272" s="72" t="str">
        <f>IF(Waarschuwingen!$B$35=TRUE,Waarschuwingen!$C$35,IF(W152&gt;1765.8,Waarschuwingen!$C$41,W224*2))</f>
        <v>N/A</v>
      </c>
    </row>
    <row r="273" spans="2:47" x14ac:dyDescent="0.25">
      <c r="B273" s="204"/>
      <c r="C273" s="20">
        <f>$C$80</f>
        <v>1600</v>
      </c>
      <c r="D273" s="36">
        <f t="shared" si="115"/>
        <v>1.6</v>
      </c>
      <c r="E273" s="73" t="e">
        <f t="shared" ref="E273:W273" si="126">ROUND(E225*2,0)</f>
        <v>#DIV/0!</v>
      </c>
      <c r="F273" s="73" t="e">
        <f t="shared" si="126"/>
        <v>#DIV/0!</v>
      </c>
      <c r="G273" s="73" t="e">
        <f t="shared" si="126"/>
        <v>#DIV/0!</v>
      </c>
      <c r="H273" s="73" t="e">
        <f t="shared" si="126"/>
        <v>#DIV/0!</v>
      </c>
      <c r="I273" s="73" t="e">
        <f t="shared" si="126"/>
        <v>#DIV/0!</v>
      </c>
      <c r="J273" s="73" t="e">
        <f t="shared" si="126"/>
        <v>#DIV/0!</v>
      </c>
      <c r="K273" s="73" t="e">
        <f t="shared" si="126"/>
        <v>#DIV/0!</v>
      </c>
      <c r="L273" s="73" t="e">
        <f t="shared" si="126"/>
        <v>#DIV/0!</v>
      </c>
      <c r="M273" s="73" t="e">
        <f t="shared" si="126"/>
        <v>#DIV/0!</v>
      </c>
      <c r="N273" s="73" t="e">
        <f t="shared" si="126"/>
        <v>#DIV/0!</v>
      </c>
      <c r="O273" s="73" t="e">
        <f t="shared" si="126"/>
        <v>#DIV/0!</v>
      </c>
      <c r="P273" s="73" t="e">
        <f t="shared" si="126"/>
        <v>#DIV/0!</v>
      </c>
      <c r="Q273" s="73" t="e">
        <f t="shared" si="126"/>
        <v>#DIV/0!</v>
      </c>
      <c r="R273" s="73" t="e">
        <f t="shared" si="126"/>
        <v>#DIV/0!</v>
      </c>
      <c r="S273" s="73" t="e">
        <f t="shared" si="126"/>
        <v>#DIV/0!</v>
      </c>
      <c r="T273" s="73" t="e">
        <f t="shared" si="126"/>
        <v>#DIV/0!</v>
      </c>
      <c r="U273" s="73" t="e">
        <f t="shared" si="126"/>
        <v>#DIV/0!</v>
      </c>
      <c r="V273" s="73" t="e">
        <f t="shared" si="126"/>
        <v>#DIV/0!</v>
      </c>
      <c r="W273" s="73" t="e">
        <f t="shared" si="126"/>
        <v>#DIV/0!</v>
      </c>
      <c r="Z273" s="204"/>
      <c r="AA273" s="20">
        <f>$C$80</f>
        <v>1600</v>
      </c>
      <c r="AB273" s="36">
        <f t="shared" si="117"/>
        <v>1.6</v>
      </c>
      <c r="AC273" s="72" t="str">
        <f>IF(Waarschuwingen!$B$35=TRUE,Waarschuwingen!$C$35,IF(E153&gt;1765.8,Waarschuwingen!$C$41,E225*2))</f>
        <v>N/A</v>
      </c>
      <c r="AD273" s="72" t="str">
        <f>IF(Waarschuwingen!$B$35=TRUE,Waarschuwingen!$C$35,IF(F153&gt;1765.8,Waarschuwingen!$C$41,F225*2))</f>
        <v>N/A</v>
      </c>
      <c r="AE273" s="72" t="str">
        <f>IF(Waarschuwingen!$B$35=TRUE,Waarschuwingen!$C$35,IF(G153&gt;1765.8,Waarschuwingen!$C$41,G225*2))</f>
        <v>N/A</v>
      </c>
      <c r="AF273" s="72" t="str">
        <f>IF(Waarschuwingen!$B$35=TRUE,Waarschuwingen!$C$35,IF(H153&gt;1765.8,Waarschuwingen!$C$41,H225*2))</f>
        <v>N/A</v>
      </c>
      <c r="AG273" s="72" t="str">
        <f>IF(Waarschuwingen!$B$35=TRUE,Waarschuwingen!$C$35,IF(I153&gt;1765.8,Waarschuwingen!$C$41,I225*2))</f>
        <v>N/A</v>
      </c>
      <c r="AH273" s="72" t="str">
        <f>IF(Waarschuwingen!$B$35=TRUE,Waarschuwingen!$C$35,IF(J153&gt;1765.8,Waarschuwingen!$C$41,J225*2))</f>
        <v>N/A</v>
      </c>
      <c r="AI273" s="72" t="str">
        <f>IF(Waarschuwingen!$B$35=TRUE,Waarschuwingen!$C$35,IF(K153&gt;1765.8,Waarschuwingen!$C$41,K225*2))</f>
        <v>N/A</v>
      </c>
      <c r="AJ273" s="72" t="str">
        <f>IF(Waarschuwingen!$B$35=TRUE,Waarschuwingen!$C$35,IF(L153&gt;1765.8,Waarschuwingen!$C$41,L225*2))</f>
        <v>N/A</v>
      </c>
      <c r="AK273" s="72" t="str">
        <f>IF(Waarschuwingen!$B$35=TRUE,Waarschuwingen!$C$35,IF(M153&gt;1765.8,Waarschuwingen!$C$41,M225*2))</f>
        <v>N/A</v>
      </c>
      <c r="AL273" s="72" t="str">
        <f>IF(Waarschuwingen!$B$35=TRUE,Waarschuwingen!$C$35,IF(N153&gt;1765.8,Waarschuwingen!$C$41,N225*2))</f>
        <v>N/A</v>
      </c>
      <c r="AM273" s="72" t="str">
        <f>IF(Waarschuwingen!$B$35=TRUE,Waarschuwingen!$C$35,IF(O153&gt;1765.8,Waarschuwingen!$C$41,O225*2))</f>
        <v>N/A</v>
      </c>
      <c r="AN273" s="72" t="str">
        <f>IF(Waarschuwingen!$B$35=TRUE,Waarschuwingen!$C$35,IF(P153&gt;1765.8,Waarschuwingen!$C$41,P225*2))</f>
        <v>N/A</v>
      </c>
      <c r="AO273" s="72" t="str">
        <f>IF(Waarschuwingen!$B$35=TRUE,Waarschuwingen!$C$35,IF(Q153&gt;1765.8,Waarschuwingen!$C$41,Q225*2))</f>
        <v>N/A</v>
      </c>
      <c r="AP273" s="72" t="str">
        <f>IF(Waarschuwingen!$B$35=TRUE,Waarschuwingen!$C$35,IF(R153&gt;1765.8,Waarschuwingen!$C$41,R225*2))</f>
        <v>N/A</v>
      </c>
      <c r="AQ273" s="72" t="str">
        <f>IF(Waarschuwingen!$B$35=TRUE,Waarschuwingen!$C$35,IF(S153&gt;1765.8,Waarschuwingen!$C$41,S225*2))</f>
        <v>N/A</v>
      </c>
      <c r="AR273" s="72" t="str">
        <f>IF(Waarschuwingen!$B$35=TRUE,Waarschuwingen!$C$35,IF(T153&gt;1765.8,Waarschuwingen!$C$41,T225*2))</f>
        <v>N/A</v>
      </c>
      <c r="AS273" s="72" t="str">
        <f>IF(Waarschuwingen!$B$35=TRUE,Waarschuwingen!$C$35,IF(U153&gt;1765.8,Waarschuwingen!$C$41,U225*2))</f>
        <v>N/A</v>
      </c>
      <c r="AT273" s="72" t="str">
        <f>IF(Waarschuwingen!$B$35=TRUE,Waarschuwingen!$C$35,IF(V153&gt;1765.8,Waarschuwingen!$C$41,V225*2))</f>
        <v>N/A</v>
      </c>
      <c r="AU273" s="72" t="str">
        <f>IF(Waarschuwingen!$B$35=TRUE,Waarschuwingen!$C$35,IF(W153&gt;1765.8,Waarschuwingen!$C$41,W225*2))</f>
        <v>N/A</v>
      </c>
    </row>
    <row r="274" spans="2:47" x14ac:dyDescent="0.25">
      <c r="B274" s="204"/>
      <c r="C274" s="20">
        <f>$C$81</f>
        <v>1700</v>
      </c>
      <c r="D274" s="36">
        <f t="shared" si="115"/>
        <v>1.7</v>
      </c>
      <c r="E274" s="73" t="e">
        <f t="shared" ref="E274:W274" si="127">ROUND(E226*2,0)</f>
        <v>#DIV/0!</v>
      </c>
      <c r="F274" s="73" t="e">
        <f t="shared" si="127"/>
        <v>#DIV/0!</v>
      </c>
      <c r="G274" s="73" t="e">
        <f t="shared" si="127"/>
        <v>#DIV/0!</v>
      </c>
      <c r="H274" s="73" t="e">
        <f t="shared" si="127"/>
        <v>#DIV/0!</v>
      </c>
      <c r="I274" s="73" t="e">
        <f t="shared" si="127"/>
        <v>#DIV/0!</v>
      </c>
      <c r="J274" s="73" t="e">
        <f t="shared" si="127"/>
        <v>#DIV/0!</v>
      </c>
      <c r="K274" s="73" t="e">
        <f t="shared" si="127"/>
        <v>#DIV/0!</v>
      </c>
      <c r="L274" s="73" t="e">
        <f t="shared" si="127"/>
        <v>#DIV/0!</v>
      </c>
      <c r="M274" s="73" t="e">
        <f t="shared" si="127"/>
        <v>#DIV/0!</v>
      </c>
      <c r="N274" s="73" t="e">
        <f t="shared" si="127"/>
        <v>#DIV/0!</v>
      </c>
      <c r="O274" s="73" t="e">
        <f t="shared" si="127"/>
        <v>#DIV/0!</v>
      </c>
      <c r="P274" s="73" t="e">
        <f t="shared" si="127"/>
        <v>#DIV/0!</v>
      </c>
      <c r="Q274" s="73" t="e">
        <f t="shared" si="127"/>
        <v>#DIV/0!</v>
      </c>
      <c r="R274" s="73" t="e">
        <f t="shared" si="127"/>
        <v>#DIV/0!</v>
      </c>
      <c r="S274" s="73" t="e">
        <f t="shared" si="127"/>
        <v>#DIV/0!</v>
      </c>
      <c r="T274" s="73" t="e">
        <f t="shared" si="127"/>
        <v>#DIV/0!</v>
      </c>
      <c r="U274" s="73" t="e">
        <f t="shared" si="127"/>
        <v>#DIV/0!</v>
      </c>
      <c r="V274" s="73" t="e">
        <f t="shared" si="127"/>
        <v>#DIV/0!</v>
      </c>
      <c r="W274" s="73" t="e">
        <f t="shared" si="127"/>
        <v>#DIV/0!</v>
      </c>
      <c r="Z274" s="204"/>
      <c r="AA274" s="20">
        <f>$C$81</f>
        <v>1700</v>
      </c>
      <c r="AB274" s="36">
        <f t="shared" si="117"/>
        <v>1.7</v>
      </c>
      <c r="AC274" s="72" t="str">
        <f>IF(Waarschuwingen!$B$35=TRUE,Waarschuwingen!$C$35,IF(E154&gt;1765.8,Waarschuwingen!$C$41,E226*2))</f>
        <v>N/A</v>
      </c>
      <c r="AD274" s="72" t="str">
        <f>IF(Waarschuwingen!$B$35=TRUE,Waarschuwingen!$C$35,IF(F154&gt;1765.8,Waarschuwingen!$C$41,F226*2))</f>
        <v>N/A</v>
      </c>
      <c r="AE274" s="72" t="str">
        <f>IF(Waarschuwingen!$B$35=TRUE,Waarschuwingen!$C$35,IF(G154&gt;1765.8,Waarschuwingen!$C$41,G226*2))</f>
        <v>N/A</v>
      </c>
      <c r="AF274" s="72" t="str">
        <f>IF(Waarschuwingen!$B$35=TRUE,Waarschuwingen!$C$35,IF(H154&gt;1765.8,Waarschuwingen!$C$41,H226*2))</f>
        <v>N/A</v>
      </c>
      <c r="AG274" s="72" t="str">
        <f>IF(Waarschuwingen!$B$35=TRUE,Waarschuwingen!$C$35,IF(I154&gt;1765.8,Waarschuwingen!$C$41,I226*2))</f>
        <v>N/A</v>
      </c>
      <c r="AH274" s="72" t="str">
        <f>IF(Waarschuwingen!$B$35=TRUE,Waarschuwingen!$C$35,IF(J154&gt;1765.8,Waarschuwingen!$C$41,J226*2))</f>
        <v>N/A</v>
      </c>
      <c r="AI274" s="72" t="str">
        <f>IF(Waarschuwingen!$B$35=TRUE,Waarschuwingen!$C$35,IF(K154&gt;1765.8,Waarschuwingen!$C$41,K226*2))</f>
        <v>N/A</v>
      </c>
      <c r="AJ274" s="72" t="str">
        <f>IF(Waarschuwingen!$B$35=TRUE,Waarschuwingen!$C$35,IF(L154&gt;1765.8,Waarschuwingen!$C$41,L226*2))</f>
        <v>N/A</v>
      </c>
      <c r="AK274" s="72" t="str">
        <f>IF(Waarschuwingen!$B$35=TRUE,Waarschuwingen!$C$35,IF(M154&gt;1765.8,Waarschuwingen!$C$41,M226*2))</f>
        <v>N/A</v>
      </c>
      <c r="AL274" s="72" t="str">
        <f>IF(Waarschuwingen!$B$35=TRUE,Waarschuwingen!$C$35,IF(N154&gt;1765.8,Waarschuwingen!$C$41,N226*2))</f>
        <v>N/A</v>
      </c>
      <c r="AM274" s="72" t="str">
        <f>IF(Waarschuwingen!$B$35=TRUE,Waarschuwingen!$C$35,IF(O154&gt;1765.8,Waarschuwingen!$C$41,O226*2))</f>
        <v>N/A</v>
      </c>
      <c r="AN274" s="72" t="str">
        <f>IF(Waarschuwingen!$B$35=TRUE,Waarschuwingen!$C$35,IF(P154&gt;1765.8,Waarschuwingen!$C$41,P226*2))</f>
        <v>N/A</v>
      </c>
      <c r="AO274" s="72" t="str">
        <f>IF(Waarschuwingen!$B$35=TRUE,Waarschuwingen!$C$35,IF(Q154&gt;1765.8,Waarschuwingen!$C$41,Q226*2))</f>
        <v>N/A</v>
      </c>
      <c r="AP274" s="72" t="str">
        <f>IF(Waarschuwingen!$B$35=TRUE,Waarschuwingen!$C$35,IF(R154&gt;1765.8,Waarschuwingen!$C$41,R226*2))</f>
        <v>N/A</v>
      </c>
      <c r="AQ274" s="72" t="str">
        <f>IF(Waarschuwingen!$B$35=TRUE,Waarschuwingen!$C$35,IF(S154&gt;1765.8,Waarschuwingen!$C$41,S226*2))</f>
        <v>N/A</v>
      </c>
      <c r="AR274" s="72" t="str">
        <f>IF(Waarschuwingen!$B$35=TRUE,Waarschuwingen!$C$35,IF(T154&gt;1765.8,Waarschuwingen!$C$41,T226*2))</f>
        <v>N/A</v>
      </c>
      <c r="AS274" s="72" t="str">
        <f>IF(Waarschuwingen!$B$35=TRUE,Waarschuwingen!$C$35,IF(U154&gt;1765.8,Waarschuwingen!$C$41,U226*2))</f>
        <v>N/A</v>
      </c>
      <c r="AT274" s="72" t="str">
        <f>IF(Waarschuwingen!$B$35=TRUE,Waarschuwingen!$C$35,IF(V154&gt;1765.8,Waarschuwingen!$C$41,V226*2))</f>
        <v>N/A</v>
      </c>
      <c r="AU274" s="72" t="str">
        <f>IF(Waarschuwingen!$B$35=TRUE,Waarschuwingen!$C$35,IF(W154&gt;1765.8,Waarschuwingen!$C$41,W226*2))</f>
        <v>N/A</v>
      </c>
    </row>
    <row r="275" spans="2:47" x14ac:dyDescent="0.25">
      <c r="B275" s="204"/>
      <c r="C275" s="20">
        <f>$C$82</f>
        <v>1800</v>
      </c>
      <c r="D275" s="36">
        <f t="shared" si="115"/>
        <v>1.8</v>
      </c>
      <c r="E275" s="73" t="e">
        <f t="shared" ref="E275:W275" si="128">ROUND(E227*2,0)</f>
        <v>#DIV/0!</v>
      </c>
      <c r="F275" s="73" t="e">
        <f t="shared" si="128"/>
        <v>#DIV/0!</v>
      </c>
      <c r="G275" s="73" t="e">
        <f t="shared" si="128"/>
        <v>#DIV/0!</v>
      </c>
      <c r="H275" s="73" t="e">
        <f t="shared" si="128"/>
        <v>#DIV/0!</v>
      </c>
      <c r="I275" s="73" t="e">
        <f t="shared" si="128"/>
        <v>#DIV/0!</v>
      </c>
      <c r="J275" s="73" t="e">
        <f t="shared" si="128"/>
        <v>#DIV/0!</v>
      </c>
      <c r="K275" s="73" t="e">
        <f t="shared" si="128"/>
        <v>#DIV/0!</v>
      </c>
      <c r="L275" s="73" t="e">
        <f t="shared" si="128"/>
        <v>#DIV/0!</v>
      </c>
      <c r="M275" s="73" t="e">
        <f t="shared" si="128"/>
        <v>#DIV/0!</v>
      </c>
      <c r="N275" s="73" t="e">
        <f t="shared" si="128"/>
        <v>#DIV/0!</v>
      </c>
      <c r="O275" s="73" t="e">
        <f t="shared" si="128"/>
        <v>#DIV/0!</v>
      </c>
      <c r="P275" s="73" t="e">
        <f t="shared" si="128"/>
        <v>#DIV/0!</v>
      </c>
      <c r="Q275" s="73" t="e">
        <f t="shared" si="128"/>
        <v>#DIV/0!</v>
      </c>
      <c r="R275" s="73" t="e">
        <f t="shared" si="128"/>
        <v>#DIV/0!</v>
      </c>
      <c r="S275" s="73" t="e">
        <f t="shared" si="128"/>
        <v>#DIV/0!</v>
      </c>
      <c r="T275" s="73" t="e">
        <f t="shared" si="128"/>
        <v>#DIV/0!</v>
      </c>
      <c r="U275" s="73" t="e">
        <f t="shared" si="128"/>
        <v>#DIV/0!</v>
      </c>
      <c r="V275" s="73" t="e">
        <f t="shared" si="128"/>
        <v>#DIV/0!</v>
      </c>
      <c r="W275" s="73" t="e">
        <f t="shared" si="128"/>
        <v>#DIV/0!</v>
      </c>
      <c r="Z275" s="204"/>
      <c r="AA275" s="20">
        <f>$C$82</f>
        <v>1800</v>
      </c>
      <c r="AB275" s="36">
        <f t="shared" si="117"/>
        <v>1.8</v>
      </c>
      <c r="AC275" s="72" t="str">
        <f>IF(Waarschuwingen!$B$35=TRUE,Waarschuwingen!$C$35,IF(E155&gt;1765.8,Waarschuwingen!$C$41,E227*2))</f>
        <v>N/A</v>
      </c>
      <c r="AD275" s="72" t="str">
        <f>IF(Waarschuwingen!$B$35=TRUE,Waarschuwingen!$C$35,IF(F155&gt;1765.8,Waarschuwingen!$C$41,F227*2))</f>
        <v>N/A</v>
      </c>
      <c r="AE275" s="72" t="str">
        <f>IF(Waarschuwingen!$B$35=TRUE,Waarschuwingen!$C$35,IF(G155&gt;1765.8,Waarschuwingen!$C$41,G227*2))</f>
        <v>N/A</v>
      </c>
      <c r="AF275" s="72" t="str">
        <f>IF(Waarschuwingen!$B$35=TRUE,Waarschuwingen!$C$35,IF(H155&gt;1765.8,Waarschuwingen!$C$41,H227*2))</f>
        <v>N/A</v>
      </c>
      <c r="AG275" s="72" t="str">
        <f>IF(Waarschuwingen!$B$35=TRUE,Waarschuwingen!$C$35,IF(I155&gt;1765.8,Waarschuwingen!$C$41,I227*2))</f>
        <v>N/A</v>
      </c>
      <c r="AH275" s="72" t="str">
        <f>IF(Waarschuwingen!$B$35=TRUE,Waarschuwingen!$C$35,IF(J155&gt;1765.8,Waarschuwingen!$C$41,J227*2))</f>
        <v>N/A</v>
      </c>
      <c r="AI275" s="72" t="str">
        <f>IF(Waarschuwingen!$B$35=TRUE,Waarschuwingen!$C$35,IF(K155&gt;1765.8,Waarschuwingen!$C$41,K227*2))</f>
        <v>N/A</v>
      </c>
      <c r="AJ275" s="72" t="str">
        <f>IF(Waarschuwingen!$B$35=TRUE,Waarschuwingen!$C$35,IF(L155&gt;1765.8,Waarschuwingen!$C$41,L227*2))</f>
        <v>N/A</v>
      </c>
      <c r="AK275" s="72" t="str">
        <f>IF(Waarschuwingen!$B$35=TRUE,Waarschuwingen!$C$35,IF(M155&gt;1765.8,Waarschuwingen!$C$41,M227*2))</f>
        <v>N/A</v>
      </c>
      <c r="AL275" s="72" t="str">
        <f>IF(Waarschuwingen!$B$35=TRUE,Waarschuwingen!$C$35,IF(N155&gt;1765.8,Waarschuwingen!$C$41,N227*2))</f>
        <v>N/A</v>
      </c>
      <c r="AM275" s="72" t="str">
        <f>IF(Waarschuwingen!$B$35=TRUE,Waarschuwingen!$C$35,IF(O155&gt;1765.8,Waarschuwingen!$C$41,O227*2))</f>
        <v>N/A</v>
      </c>
      <c r="AN275" s="72" t="str">
        <f>IF(Waarschuwingen!$B$35=TRUE,Waarschuwingen!$C$35,IF(P155&gt;1765.8,Waarschuwingen!$C$41,P227*2))</f>
        <v>N/A</v>
      </c>
      <c r="AO275" s="72" t="str">
        <f>IF(Waarschuwingen!$B$35=TRUE,Waarschuwingen!$C$35,IF(Q155&gt;1765.8,Waarschuwingen!$C$41,Q227*2))</f>
        <v>N/A</v>
      </c>
      <c r="AP275" s="72" t="str">
        <f>IF(Waarschuwingen!$B$35=TRUE,Waarschuwingen!$C$35,IF(R155&gt;1765.8,Waarschuwingen!$C$41,R227*2))</f>
        <v>N/A</v>
      </c>
      <c r="AQ275" s="72" t="str">
        <f>IF(Waarschuwingen!$B$35=TRUE,Waarschuwingen!$C$35,IF(S155&gt;1765.8,Waarschuwingen!$C$41,S227*2))</f>
        <v>N/A</v>
      </c>
      <c r="AR275" s="72" t="str">
        <f>IF(Waarschuwingen!$B$35=TRUE,Waarschuwingen!$C$35,IF(T155&gt;1765.8,Waarschuwingen!$C$41,T227*2))</f>
        <v>N/A</v>
      </c>
      <c r="AS275" s="72" t="str">
        <f>IF(Waarschuwingen!$B$35=TRUE,Waarschuwingen!$C$35,IF(U155&gt;1765.8,Waarschuwingen!$C$41,U227*2))</f>
        <v>N/A</v>
      </c>
      <c r="AT275" s="72" t="str">
        <f>IF(Waarschuwingen!$B$35=TRUE,Waarschuwingen!$C$35,IF(V155&gt;1765.8,Waarschuwingen!$C$41,V227*2))</f>
        <v>N/A</v>
      </c>
      <c r="AU275" s="72" t="str">
        <f>IF(Waarschuwingen!$B$35=TRUE,Waarschuwingen!$C$35,IF(W155&gt;1765.8,Waarschuwingen!$C$41,W227*2))</f>
        <v>N/A</v>
      </c>
    </row>
    <row r="276" spans="2:47" x14ac:dyDescent="0.25">
      <c r="B276" s="204"/>
      <c r="C276" s="20">
        <f>$C$83</f>
        <v>1900</v>
      </c>
      <c r="D276" s="36">
        <f t="shared" si="115"/>
        <v>1.9000000000000001</v>
      </c>
      <c r="E276" s="73" t="e">
        <f t="shared" ref="E276:W276" si="129">ROUND(E228*2,0)</f>
        <v>#DIV/0!</v>
      </c>
      <c r="F276" s="73" t="e">
        <f t="shared" si="129"/>
        <v>#DIV/0!</v>
      </c>
      <c r="G276" s="73" t="e">
        <f t="shared" si="129"/>
        <v>#DIV/0!</v>
      </c>
      <c r="H276" s="73" t="e">
        <f t="shared" si="129"/>
        <v>#DIV/0!</v>
      </c>
      <c r="I276" s="73" t="e">
        <f t="shared" si="129"/>
        <v>#DIV/0!</v>
      </c>
      <c r="J276" s="73" t="e">
        <f t="shared" si="129"/>
        <v>#DIV/0!</v>
      </c>
      <c r="K276" s="73" t="e">
        <f t="shared" si="129"/>
        <v>#DIV/0!</v>
      </c>
      <c r="L276" s="73" t="e">
        <f t="shared" si="129"/>
        <v>#DIV/0!</v>
      </c>
      <c r="M276" s="73" t="e">
        <f t="shared" si="129"/>
        <v>#DIV/0!</v>
      </c>
      <c r="N276" s="73" t="e">
        <f t="shared" si="129"/>
        <v>#DIV/0!</v>
      </c>
      <c r="O276" s="73" t="e">
        <f t="shared" si="129"/>
        <v>#DIV/0!</v>
      </c>
      <c r="P276" s="73" t="e">
        <f t="shared" si="129"/>
        <v>#DIV/0!</v>
      </c>
      <c r="Q276" s="73" t="e">
        <f t="shared" si="129"/>
        <v>#DIV/0!</v>
      </c>
      <c r="R276" s="73" t="e">
        <f t="shared" si="129"/>
        <v>#DIV/0!</v>
      </c>
      <c r="S276" s="73" t="e">
        <f t="shared" si="129"/>
        <v>#DIV/0!</v>
      </c>
      <c r="T276" s="73" t="e">
        <f t="shared" si="129"/>
        <v>#DIV/0!</v>
      </c>
      <c r="U276" s="73" t="e">
        <f t="shared" si="129"/>
        <v>#DIV/0!</v>
      </c>
      <c r="V276" s="73" t="e">
        <f t="shared" si="129"/>
        <v>#DIV/0!</v>
      </c>
      <c r="W276" s="73" t="e">
        <f t="shared" si="129"/>
        <v>#DIV/0!</v>
      </c>
      <c r="Z276" s="204"/>
      <c r="AA276" s="20">
        <f>$C$83</f>
        <v>1900</v>
      </c>
      <c r="AB276" s="36">
        <f t="shared" si="117"/>
        <v>1.9000000000000001</v>
      </c>
      <c r="AC276" s="72" t="str">
        <f>IF(Waarschuwingen!$B$35=TRUE,Waarschuwingen!$C$35,IF(E156&gt;1765.8,Waarschuwingen!$C$41,E228*2))</f>
        <v>N/A</v>
      </c>
      <c r="AD276" s="72" t="str">
        <f>IF(Waarschuwingen!$B$35=TRUE,Waarschuwingen!$C$35,IF(F156&gt;1765.8,Waarschuwingen!$C$41,F228*2))</f>
        <v>N/A</v>
      </c>
      <c r="AE276" s="72" t="str">
        <f>IF(Waarschuwingen!$B$35=TRUE,Waarschuwingen!$C$35,IF(G156&gt;1765.8,Waarschuwingen!$C$41,G228*2))</f>
        <v>N/A</v>
      </c>
      <c r="AF276" s="72" t="str">
        <f>IF(Waarschuwingen!$B$35=TRUE,Waarschuwingen!$C$35,IF(H156&gt;1765.8,Waarschuwingen!$C$41,H228*2))</f>
        <v>N/A</v>
      </c>
      <c r="AG276" s="72" t="str">
        <f>IF(Waarschuwingen!$B$35=TRUE,Waarschuwingen!$C$35,IF(I156&gt;1765.8,Waarschuwingen!$C$41,I228*2))</f>
        <v>N/A</v>
      </c>
      <c r="AH276" s="72" t="str">
        <f>IF(Waarschuwingen!$B$35=TRUE,Waarschuwingen!$C$35,IF(J156&gt;1765.8,Waarschuwingen!$C$41,J228*2))</f>
        <v>N/A</v>
      </c>
      <c r="AI276" s="72" t="str">
        <f>IF(Waarschuwingen!$B$35=TRUE,Waarschuwingen!$C$35,IF(K156&gt;1765.8,Waarschuwingen!$C$41,K228*2))</f>
        <v>N/A</v>
      </c>
      <c r="AJ276" s="72" t="str">
        <f>IF(Waarschuwingen!$B$35=TRUE,Waarschuwingen!$C$35,IF(L156&gt;1765.8,Waarschuwingen!$C$41,L228*2))</f>
        <v>N/A</v>
      </c>
      <c r="AK276" s="72" t="str">
        <f>IF(Waarschuwingen!$B$35=TRUE,Waarschuwingen!$C$35,IF(M156&gt;1765.8,Waarschuwingen!$C$41,M228*2))</f>
        <v>N/A</v>
      </c>
      <c r="AL276" s="72" t="str">
        <f>IF(Waarschuwingen!$B$35=TRUE,Waarschuwingen!$C$35,IF(N156&gt;1765.8,Waarschuwingen!$C$41,N228*2))</f>
        <v>N/A</v>
      </c>
      <c r="AM276" s="72" t="str">
        <f>IF(Waarschuwingen!$B$35=TRUE,Waarschuwingen!$C$35,IF(O156&gt;1765.8,Waarschuwingen!$C$41,O228*2))</f>
        <v>N/A</v>
      </c>
      <c r="AN276" s="72" t="str">
        <f>IF(Waarschuwingen!$B$35=TRUE,Waarschuwingen!$C$35,IF(P156&gt;1765.8,Waarschuwingen!$C$41,P228*2))</f>
        <v>N/A</v>
      </c>
      <c r="AO276" s="72" t="str">
        <f>IF(Waarschuwingen!$B$35=TRUE,Waarschuwingen!$C$35,IF(Q156&gt;1765.8,Waarschuwingen!$C$41,Q228*2))</f>
        <v>N/A</v>
      </c>
      <c r="AP276" s="72" t="str">
        <f>IF(Waarschuwingen!$B$35=TRUE,Waarschuwingen!$C$35,IF(R156&gt;1765.8,Waarschuwingen!$C$41,R228*2))</f>
        <v>N/A</v>
      </c>
      <c r="AQ276" s="72" t="str">
        <f>IF(Waarschuwingen!$B$35=TRUE,Waarschuwingen!$C$35,IF(S156&gt;1765.8,Waarschuwingen!$C$41,S228*2))</f>
        <v>N/A</v>
      </c>
      <c r="AR276" s="72" t="str">
        <f>IF(Waarschuwingen!$B$35=TRUE,Waarschuwingen!$C$35,IF(T156&gt;1765.8,Waarschuwingen!$C$41,T228*2))</f>
        <v>N/A</v>
      </c>
      <c r="AS276" s="72" t="str">
        <f>IF(Waarschuwingen!$B$35=TRUE,Waarschuwingen!$C$35,IF(U156&gt;1765.8,Waarschuwingen!$C$41,U228*2))</f>
        <v>N/A</v>
      </c>
      <c r="AT276" s="72" t="str">
        <f>IF(Waarschuwingen!$B$35=TRUE,Waarschuwingen!$C$35,IF(V156&gt;1765.8,Waarschuwingen!$C$41,V228*2))</f>
        <v>N/A</v>
      </c>
      <c r="AU276" s="72" t="str">
        <f>IF(Waarschuwingen!$B$35=TRUE,Waarschuwingen!$C$35,IF(W156&gt;1765.8,Waarschuwingen!$C$41,W228*2))</f>
        <v>N/A</v>
      </c>
    </row>
    <row r="277" spans="2:47" ht="15.75" thickBot="1" x14ac:dyDescent="0.3">
      <c r="B277" s="205"/>
      <c r="C277" s="21">
        <f>$C$84</f>
        <v>2000</v>
      </c>
      <c r="D277" s="37">
        <f t="shared" si="115"/>
        <v>2</v>
      </c>
      <c r="E277" s="73" t="e">
        <f t="shared" ref="E277:W277" si="130">ROUND(E229*2,0)</f>
        <v>#DIV/0!</v>
      </c>
      <c r="F277" s="73" t="e">
        <f t="shared" si="130"/>
        <v>#DIV/0!</v>
      </c>
      <c r="G277" s="73" t="e">
        <f t="shared" si="130"/>
        <v>#DIV/0!</v>
      </c>
      <c r="H277" s="73" t="e">
        <f t="shared" si="130"/>
        <v>#DIV/0!</v>
      </c>
      <c r="I277" s="73" t="e">
        <f t="shared" si="130"/>
        <v>#DIV/0!</v>
      </c>
      <c r="J277" s="73" t="e">
        <f t="shared" si="130"/>
        <v>#DIV/0!</v>
      </c>
      <c r="K277" s="73" t="e">
        <f t="shared" si="130"/>
        <v>#DIV/0!</v>
      </c>
      <c r="L277" s="73" t="e">
        <f t="shared" si="130"/>
        <v>#DIV/0!</v>
      </c>
      <c r="M277" s="73" t="e">
        <f t="shared" si="130"/>
        <v>#DIV/0!</v>
      </c>
      <c r="N277" s="73" t="e">
        <f t="shared" si="130"/>
        <v>#DIV/0!</v>
      </c>
      <c r="O277" s="73" t="e">
        <f t="shared" si="130"/>
        <v>#DIV/0!</v>
      </c>
      <c r="P277" s="73" t="e">
        <f t="shared" si="130"/>
        <v>#DIV/0!</v>
      </c>
      <c r="Q277" s="73" t="e">
        <f t="shared" si="130"/>
        <v>#DIV/0!</v>
      </c>
      <c r="R277" s="73" t="e">
        <f t="shared" si="130"/>
        <v>#DIV/0!</v>
      </c>
      <c r="S277" s="73" t="e">
        <f t="shared" si="130"/>
        <v>#DIV/0!</v>
      </c>
      <c r="T277" s="73" t="e">
        <f t="shared" si="130"/>
        <v>#DIV/0!</v>
      </c>
      <c r="U277" s="73" t="e">
        <f t="shared" si="130"/>
        <v>#DIV/0!</v>
      </c>
      <c r="V277" s="73" t="e">
        <f t="shared" si="130"/>
        <v>#DIV/0!</v>
      </c>
      <c r="W277" s="73" t="e">
        <f t="shared" si="130"/>
        <v>#DIV/0!</v>
      </c>
      <c r="Z277" s="205"/>
      <c r="AA277" s="21">
        <f>$C$84</f>
        <v>2000</v>
      </c>
      <c r="AB277" s="37">
        <f t="shared" si="117"/>
        <v>2</v>
      </c>
      <c r="AC277" s="72" t="str">
        <f>IF(Waarschuwingen!$B$35=TRUE,Waarschuwingen!$C$35,IF(E157&gt;1765.8,Waarschuwingen!$C$41,E229*2))</f>
        <v>N/A</v>
      </c>
      <c r="AD277" s="72" t="str">
        <f>IF(Waarschuwingen!$B$35=TRUE,Waarschuwingen!$C$35,IF(F157&gt;1765.8,Waarschuwingen!$C$41,F229*2))</f>
        <v>N/A</v>
      </c>
      <c r="AE277" s="72" t="str">
        <f>IF(Waarschuwingen!$B$35=TRUE,Waarschuwingen!$C$35,IF(G157&gt;1765.8,Waarschuwingen!$C$41,G229*2))</f>
        <v>N/A</v>
      </c>
      <c r="AF277" s="72" t="str">
        <f>IF(Waarschuwingen!$B$35=TRUE,Waarschuwingen!$C$35,IF(H157&gt;1765.8,Waarschuwingen!$C$41,H229*2))</f>
        <v>N/A</v>
      </c>
      <c r="AG277" s="72" t="str">
        <f>IF(Waarschuwingen!$B$35=TRUE,Waarschuwingen!$C$35,IF(I157&gt;1765.8,Waarschuwingen!$C$41,I229*2))</f>
        <v>N/A</v>
      </c>
      <c r="AH277" s="72" t="str">
        <f>IF(Waarschuwingen!$B$35=TRUE,Waarschuwingen!$C$35,IF(J157&gt;1765.8,Waarschuwingen!$C$41,J229*2))</f>
        <v>N/A</v>
      </c>
      <c r="AI277" s="72" t="str">
        <f>IF(Waarschuwingen!$B$35=TRUE,Waarschuwingen!$C$35,IF(K157&gt;1765.8,Waarschuwingen!$C$41,K229*2))</f>
        <v>N/A</v>
      </c>
      <c r="AJ277" s="72" t="str">
        <f>IF(Waarschuwingen!$B$35=TRUE,Waarschuwingen!$C$35,IF(L157&gt;1765.8,Waarschuwingen!$C$41,L229*2))</f>
        <v>N/A</v>
      </c>
      <c r="AK277" s="72" t="str">
        <f>IF(Waarschuwingen!$B$35=TRUE,Waarschuwingen!$C$35,IF(M157&gt;1765.8,Waarschuwingen!$C$41,M229*2))</f>
        <v>N/A</v>
      </c>
      <c r="AL277" s="72" t="str">
        <f>IF(Waarschuwingen!$B$35=TRUE,Waarschuwingen!$C$35,IF(N157&gt;1765.8,Waarschuwingen!$C$41,N229*2))</f>
        <v>N/A</v>
      </c>
      <c r="AM277" s="72" t="str">
        <f>IF(Waarschuwingen!$B$35=TRUE,Waarschuwingen!$C$35,IF(O157&gt;1765.8,Waarschuwingen!$C$41,O229*2))</f>
        <v>N/A</v>
      </c>
      <c r="AN277" s="72" t="str">
        <f>IF(Waarschuwingen!$B$35=TRUE,Waarschuwingen!$C$35,IF(P157&gt;1765.8,Waarschuwingen!$C$41,P229*2))</f>
        <v>N/A</v>
      </c>
      <c r="AO277" s="72" t="str">
        <f>IF(Waarschuwingen!$B$35=TRUE,Waarschuwingen!$C$35,IF(Q157&gt;1765.8,Waarschuwingen!$C$41,Q229*2))</f>
        <v>N/A</v>
      </c>
      <c r="AP277" s="72" t="str">
        <f>IF(Waarschuwingen!$B$35=TRUE,Waarschuwingen!$C$35,IF(R157&gt;1765.8,Waarschuwingen!$C$41,R229*2))</f>
        <v>N/A</v>
      </c>
      <c r="AQ277" s="72" t="str">
        <f>IF(Waarschuwingen!$B$35=TRUE,Waarschuwingen!$C$35,IF(S157&gt;1765.8,Waarschuwingen!$C$41,S229*2))</f>
        <v>N/A</v>
      </c>
      <c r="AR277" s="72" t="str">
        <f>IF(Waarschuwingen!$B$35=TRUE,Waarschuwingen!$C$35,IF(T157&gt;1765.8,Waarschuwingen!$C$41,T229*2))</f>
        <v>N/A</v>
      </c>
      <c r="AS277" s="72" t="str">
        <f>IF(Waarschuwingen!$B$35=TRUE,Waarschuwingen!$C$35,IF(U157&gt;1765.8,Waarschuwingen!$C$41,U229*2))</f>
        <v>N/A</v>
      </c>
      <c r="AT277" s="72" t="str">
        <f>IF(Waarschuwingen!$B$35=TRUE,Waarschuwingen!$C$35,IF(V157&gt;1765.8,Waarschuwingen!$C$41,V229*2))</f>
        <v>N/A</v>
      </c>
      <c r="AU277" s="72" t="str">
        <f>IF(Waarschuwingen!$B$35=TRUE,Waarschuwingen!$C$35,IF(W157&gt;1765.8,Waarschuwingen!$C$41,W229*2))</f>
        <v>N/A</v>
      </c>
    </row>
    <row r="281" spans="2:47" x14ac:dyDescent="0.25">
      <c r="B281" s="206" t="s">
        <v>239</v>
      </c>
      <c r="C281" s="206"/>
      <c r="D281" s="206"/>
      <c r="E281" s="206"/>
      <c r="F281" s="206"/>
      <c r="G281" s="206"/>
      <c r="H281" s="206"/>
      <c r="I281" s="206"/>
      <c r="J281" s="206"/>
      <c r="K281" s="206"/>
      <c r="L281" s="206"/>
      <c r="M281" s="206"/>
      <c r="N281" s="206"/>
      <c r="O281" s="206"/>
      <c r="P281" s="206"/>
      <c r="Q281" s="206"/>
      <c r="R281" s="206"/>
      <c r="S281" s="206"/>
      <c r="T281" s="206"/>
      <c r="U281" s="206"/>
      <c r="V281" s="206"/>
    </row>
    <row r="282" spans="2:47" ht="15.75" thickBot="1" x14ac:dyDescent="0.3">
      <c r="B282" s="207"/>
      <c r="C282" s="207"/>
      <c r="D282" s="207"/>
      <c r="E282" s="207"/>
      <c r="F282" s="207"/>
      <c r="G282" s="207"/>
      <c r="H282" s="207"/>
      <c r="I282" s="207"/>
      <c r="J282" s="207"/>
      <c r="K282" s="207"/>
      <c r="L282" s="207"/>
      <c r="M282" s="207"/>
      <c r="N282" s="207"/>
      <c r="O282" s="207"/>
      <c r="P282" s="207"/>
      <c r="Q282" s="207"/>
      <c r="R282" s="207"/>
      <c r="S282" s="207"/>
      <c r="T282" s="207"/>
      <c r="U282" s="207"/>
      <c r="V282" s="207"/>
    </row>
    <row r="283" spans="2:47" ht="15.75" thickBot="1" x14ac:dyDescent="0.3"/>
    <row r="284" spans="2:47" ht="18.75" x14ac:dyDescent="0.3">
      <c r="Z284" s="208"/>
      <c r="AA284" s="209"/>
      <c r="AB284" s="210"/>
      <c r="AC284" s="217" t="s">
        <v>54</v>
      </c>
      <c r="AD284" s="218"/>
      <c r="AE284" s="218"/>
      <c r="AF284" s="218"/>
      <c r="AG284" s="218"/>
      <c r="AH284" s="218"/>
      <c r="AI284" s="218"/>
      <c r="AJ284" s="218"/>
      <c r="AK284" s="218"/>
      <c r="AL284" s="218"/>
      <c r="AM284" s="218"/>
      <c r="AN284" s="218"/>
      <c r="AO284" s="218"/>
      <c r="AP284" s="218"/>
      <c r="AQ284" s="218"/>
      <c r="AR284" s="218"/>
      <c r="AS284" s="218"/>
      <c r="AT284" s="218"/>
      <c r="AU284" s="219"/>
    </row>
    <row r="285" spans="2:47" x14ac:dyDescent="0.25">
      <c r="Z285" s="211"/>
      <c r="AA285" s="212"/>
      <c r="AB285" s="213"/>
      <c r="AC285" s="17">
        <f>$E$68</f>
        <v>600</v>
      </c>
      <c r="AD285" s="18">
        <f>$F$68</f>
        <v>700</v>
      </c>
      <c r="AE285" s="18">
        <f>$G$68</f>
        <v>800</v>
      </c>
      <c r="AF285" s="18">
        <f>$H$68</f>
        <v>900</v>
      </c>
      <c r="AG285" s="18">
        <f>$I$68</f>
        <v>1000</v>
      </c>
      <c r="AH285" s="18">
        <f>$J$68</f>
        <v>1100</v>
      </c>
      <c r="AI285" s="18">
        <f>$K$68</f>
        <v>1200</v>
      </c>
      <c r="AJ285" s="18">
        <f>$L$68</f>
        <v>1300</v>
      </c>
      <c r="AK285" s="18">
        <f>$M$68</f>
        <v>1400</v>
      </c>
      <c r="AL285" s="18">
        <f>$N$68</f>
        <v>1500</v>
      </c>
      <c r="AM285" s="18">
        <f>$O$68</f>
        <v>1600</v>
      </c>
      <c r="AN285" s="18">
        <f>$P$68</f>
        <v>1700</v>
      </c>
      <c r="AO285" s="18">
        <f>$Q$68</f>
        <v>1800</v>
      </c>
      <c r="AP285" s="18">
        <f>$R$68</f>
        <v>1900</v>
      </c>
      <c r="AQ285" s="18">
        <f>$S$68</f>
        <v>2000</v>
      </c>
      <c r="AR285" s="18">
        <f>$T$68</f>
        <v>2100</v>
      </c>
      <c r="AS285" s="18">
        <f>$U$68</f>
        <v>2200</v>
      </c>
      <c r="AT285" s="18">
        <f>$V$68</f>
        <v>2300</v>
      </c>
      <c r="AU285" s="22">
        <f>$W$68</f>
        <v>2400</v>
      </c>
    </row>
    <row r="286" spans="2:47" ht="15.75" thickBot="1" x14ac:dyDescent="0.3">
      <c r="Z286" s="214"/>
      <c r="AA286" s="215"/>
      <c r="AB286" s="216"/>
      <c r="AC286" s="32">
        <f t="shared" ref="AC286:AU286" si="131">AC285*0.001</f>
        <v>0.6</v>
      </c>
      <c r="AD286" s="33">
        <f t="shared" si="131"/>
        <v>0.70000000000000007</v>
      </c>
      <c r="AE286" s="33">
        <f t="shared" si="131"/>
        <v>0.8</v>
      </c>
      <c r="AF286" s="33">
        <f t="shared" si="131"/>
        <v>0.9</v>
      </c>
      <c r="AG286" s="33">
        <f t="shared" si="131"/>
        <v>1</v>
      </c>
      <c r="AH286" s="33">
        <f t="shared" si="131"/>
        <v>1.1000000000000001</v>
      </c>
      <c r="AI286" s="33">
        <f t="shared" si="131"/>
        <v>1.2</v>
      </c>
      <c r="AJ286" s="33">
        <f t="shared" si="131"/>
        <v>1.3</v>
      </c>
      <c r="AK286" s="33">
        <f t="shared" si="131"/>
        <v>1.4000000000000001</v>
      </c>
      <c r="AL286" s="33">
        <f t="shared" si="131"/>
        <v>1.5</v>
      </c>
      <c r="AM286" s="33">
        <f t="shared" si="131"/>
        <v>1.6</v>
      </c>
      <c r="AN286" s="33">
        <f t="shared" si="131"/>
        <v>1.7</v>
      </c>
      <c r="AO286" s="33">
        <f t="shared" si="131"/>
        <v>1.8</v>
      </c>
      <c r="AP286" s="33">
        <f t="shared" si="131"/>
        <v>1.9000000000000001</v>
      </c>
      <c r="AQ286" s="33">
        <f t="shared" si="131"/>
        <v>2</v>
      </c>
      <c r="AR286" s="33">
        <f t="shared" si="131"/>
        <v>2.1</v>
      </c>
      <c r="AS286" s="33">
        <f t="shared" si="131"/>
        <v>2.2000000000000002</v>
      </c>
      <c r="AT286" s="33">
        <f t="shared" si="131"/>
        <v>2.3000000000000003</v>
      </c>
      <c r="AU286" s="34">
        <f t="shared" si="131"/>
        <v>2.4</v>
      </c>
    </row>
    <row r="287" spans="2:47" x14ac:dyDescent="0.25">
      <c r="Z287" s="203" t="s">
        <v>55</v>
      </c>
      <c r="AA287" s="19">
        <f>$C$70</f>
        <v>600</v>
      </c>
      <c r="AB287" s="35">
        <f>AA287*0.001</f>
        <v>0.6</v>
      </c>
      <c r="AC287" s="74" t="str">
        <f>IF(Waarschuwingen!$B$35=TRUE,Waarschuwingen!$C$35,IF(E143&gt;1765.8,Waarschuwingen!$C$41,IF(E240="NO",E240,CONCATENATE(E240," / ",E263," N"))))</f>
        <v>N/A</v>
      </c>
      <c r="AD287" s="75" t="str">
        <f>IF(Waarschuwingen!$B$35=TRUE,Waarschuwingen!$C$35,IF(F143&gt;1765.8,Waarschuwingen!$C$41,IF(F240="NO",F240,CONCATENATE(F240," / ",F263," N"))))</f>
        <v>N/A</v>
      </c>
      <c r="AE287" s="75" t="str">
        <f>IF(Waarschuwingen!$B$35=TRUE,Waarschuwingen!$C$35,IF(G143&gt;1765.8,Waarschuwingen!$C$41,IF(G240="NO",G240,CONCATENATE(G240," / ",G263," N"))))</f>
        <v>N/A</v>
      </c>
      <c r="AF287" s="75" t="str">
        <f>IF(Waarschuwingen!$B$35=TRUE,Waarschuwingen!$C$35,IF(H143&gt;1765.8,Waarschuwingen!$C$41,IF(H240="NO",H240,CONCATENATE(H240," / ",H263," N"))))</f>
        <v>N/A</v>
      </c>
      <c r="AG287" s="75" t="str">
        <f>IF(Waarschuwingen!$B$35=TRUE,Waarschuwingen!$C$35,IF(I143&gt;1765.8,Waarschuwingen!$C$41,IF(I240="NO",I240,CONCATENATE(I240," / ",I263," N"))))</f>
        <v>N/A</v>
      </c>
      <c r="AH287" s="75" t="str">
        <f>IF(Waarschuwingen!$B$35=TRUE,Waarschuwingen!$C$35,IF(J143&gt;1765.8,Waarschuwingen!$C$41,IF(J240="NO",J240,CONCATENATE(J240," / ",J263," N"))))</f>
        <v>N/A</v>
      </c>
      <c r="AI287" s="75" t="str">
        <f>IF(Waarschuwingen!$B$35=TRUE,Waarschuwingen!$C$35,IF(K143&gt;1765.8,Waarschuwingen!$C$41,IF(K240="NO",K240,CONCATENATE(K240," / ",K263," N"))))</f>
        <v>N/A</v>
      </c>
      <c r="AJ287" s="75" t="str">
        <f>IF(Waarschuwingen!$B$35=TRUE,Waarschuwingen!$C$35,IF(L143&gt;1765.8,Waarschuwingen!$C$41,IF(L240="NO",L240,CONCATENATE(L240," / ",L263," N"))))</f>
        <v>N/A</v>
      </c>
      <c r="AK287" s="75" t="str">
        <f>IF(Waarschuwingen!$B$35=TRUE,Waarschuwingen!$C$35,IF(M143&gt;1765.8,Waarschuwingen!$C$41,IF(M240="NO",M240,CONCATENATE(M240," / ",M263," N"))))</f>
        <v>N/A</v>
      </c>
      <c r="AL287" s="75" t="str">
        <f>IF(Waarschuwingen!$B$35=TRUE,Waarschuwingen!$C$35,IF(N143&gt;1765.8,Waarschuwingen!$C$41,IF(N240="NO",N240,CONCATENATE(N240," / ",N263," N"))))</f>
        <v>N/A</v>
      </c>
      <c r="AM287" s="75" t="str">
        <f>IF(Waarschuwingen!$B$35=TRUE,Waarschuwingen!$C$35,IF(O143&gt;1765.8,Waarschuwingen!$C$41,IF(O240="NO",O240,CONCATENATE(O240," / ",O263," N"))))</f>
        <v>N/A</v>
      </c>
      <c r="AN287" s="75" t="str">
        <f>IF(Waarschuwingen!$B$35=TRUE,Waarschuwingen!$C$35,IF(P143&gt;1765.8,Waarschuwingen!$C$41,IF(P240="NO",P240,CONCATENATE(P240," / ",P263," N"))))</f>
        <v>N/A</v>
      </c>
      <c r="AO287" s="75" t="str">
        <f>IF(Waarschuwingen!$B$35=TRUE,Waarschuwingen!$C$35,IF(Q143&gt;1765.8,Waarschuwingen!$C$41,IF(Q240="NO",Q240,CONCATENATE(Q240," / ",Q263," N"))))</f>
        <v>N/A</v>
      </c>
      <c r="AP287" s="75" t="str">
        <f>IF(Waarschuwingen!$B$35=TRUE,Waarschuwingen!$C$35,IF(R143&gt;1765.8,Waarschuwingen!$C$41,IF(R240="NO",R240,CONCATENATE(R240," / ",R263," N"))))</f>
        <v>N/A</v>
      </c>
      <c r="AQ287" s="75" t="str">
        <f>IF(Waarschuwingen!$B$35=TRUE,Waarschuwingen!$C$35,IF(S143&gt;1765.8,Waarschuwingen!$C$41,IF(S240="NO",S240,CONCATENATE(S240," / ",S263," N"))))</f>
        <v>N/A</v>
      </c>
      <c r="AR287" s="75" t="str">
        <f>IF(Waarschuwingen!$B$35=TRUE,Waarschuwingen!$C$35,IF(T143&gt;1765.8,Waarschuwingen!$C$41,IF(T240="NO",T240,CONCATENATE(T240," / ",T263," N"))))</f>
        <v>N/A</v>
      </c>
      <c r="AS287" s="75" t="str">
        <f>IF(Waarschuwingen!$B$35=TRUE,Waarschuwingen!$C$35,IF(U143&gt;1765.8,Waarschuwingen!$C$41,IF(U240="NO",U240,CONCATENATE(U240," / ",U263," N"))))</f>
        <v>N/A</v>
      </c>
      <c r="AT287" s="75" t="str">
        <f>IF(Waarschuwingen!$B$35=TRUE,Waarschuwingen!$C$35,IF(V143&gt;1765.8,Waarschuwingen!$C$41,IF(V240="NO",V240,CONCATENATE(V240," / ",V263," N"))))</f>
        <v>N/A</v>
      </c>
      <c r="AU287" s="75" t="str">
        <f>IF(Waarschuwingen!$B$35=TRUE,Waarschuwingen!$C$35,IF(W143&gt;1765.8,Waarschuwingen!$C$41,IF(W240="NO",W240,CONCATENATE(W240," / ",W263," N"))))</f>
        <v>N/A</v>
      </c>
    </row>
    <row r="288" spans="2:47" x14ac:dyDescent="0.25">
      <c r="Z288" s="204"/>
      <c r="AA288" s="20">
        <f>$C$71</f>
        <v>700</v>
      </c>
      <c r="AB288" s="36">
        <f t="shared" ref="AB288:AB301" si="132">AA288*0.001</f>
        <v>0.70000000000000007</v>
      </c>
      <c r="AC288" s="76" t="str">
        <f>IF(Waarschuwingen!$B$35=TRUE,Waarschuwingen!$C$35,IF(E144&gt;1765.8,Waarschuwingen!$C$41,IF(E241="NO",E241,CONCATENATE(E241," / ",E264," N"))))</f>
        <v>N/A</v>
      </c>
      <c r="AD288" s="77" t="str">
        <f>IF(Waarschuwingen!$B$35=TRUE,Waarschuwingen!$C$35,IF(F144&gt;1765.8,Waarschuwingen!$C$41,IF(F241="NO",F241,CONCATENATE(F241," / ",F264," N"))))</f>
        <v>N/A</v>
      </c>
      <c r="AE288" s="77" t="str">
        <f>IF(Waarschuwingen!$B$35=TRUE,Waarschuwingen!$C$35,IF(G144&gt;1765.8,Waarschuwingen!$C$41,IF(G241="NO",G241,CONCATENATE(G241," / ",G264," N"))))</f>
        <v>N/A</v>
      </c>
      <c r="AF288" s="77" t="str">
        <f>IF(Waarschuwingen!$B$35=TRUE,Waarschuwingen!$C$35,IF(H144&gt;1765.8,Waarschuwingen!$C$41,IF(H241="NO",H241,CONCATENATE(H241," / ",H264," N"))))</f>
        <v>N/A</v>
      </c>
      <c r="AG288" s="77" t="str">
        <f>IF(Waarschuwingen!$B$35=TRUE,Waarschuwingen!$C$35,IF(I144&gt;1765.8,Waarschuwingen!$C$41,IF(I241="NO",I241,CONCATENATE(I241," / ",I264," N"))))</f>
        <v>N/A</v>
      </c>
      <c r="AH288" s="77" t="str">
        <f>IF(Waarschuwingen!$B$35=TRUE,Waarschuwingen!$C$35,IF(J144&gt;1765.8,Waarschuwingen!$C$41,IF(J241="NO",J241,CONCATENATE(J241," / ",J264," N"))))</f>
        <v>N/A</v>
      </c>
      <c r="AI288" s="77" t="str">
        <f>IF(Waarschuwingen!$B$35=TRUE,Waarschuwingen!$C$35,IF(K144&gt;1765.8,Waarschuwingen!$C$41,IF(K241="NO",K241,CONCATENATE(K241," / ",K264," N"))))</f>
        <v>N/A</v>
      </c>
      <c r="AJ288" s="77" t="str">
        <f>IF(Waarschuwingen!$B$35=TRUE,Waarschuwingen!$C$35,IF(L144&gt;1765.8,Waarschuwingen!$C$41,IF(L241="NO",L241,CONCATENATE(L241," / ",L264," N"))))</f>
        <v>N/A</v>
      </c>
      <c r="AK288" s="77" t="str">
        <f>IF(Waarschuwingen!$B$35=TRUE,Waarschuwingen!$C$35,IF(M144&gt;1765.8,Waarschuwingen!$C$41,IF(M241="NO",M241,CONCATENATE(M241," / ",M264," N"))))</f>
        <v>N/A</v>
      </c>
      <c r="AL288" s="77" t="str">
        <f>IF(Waarschuwingen!$B$35=TRUE,Waarschuwingen!$C$35,IF(N144&gt;1765.8,Waarschuwingen!$C$41,IF(N241="NO",N241,CONCATENATE(N241," / ",N264," N"))))</f>
        <v>N/A</v>
      </c>
      <c r="AM288" s="77" t="str">
        <f>IF(Waarschuwingen!$B$35=TRUE,Waarschuwingen!$C$35,IF(O144&gt;1765.8,Waarschuwingen!$C$41,IF(O241="NO",O241,CONCATENATE(O241," / ",O264," N"))))</f>
        <v>N/A</v>
      </c>
      <c r="AN288" s="77" t="str">
        <f>IF(Waarschuwingen!$B$35=TRUE,Waarschuwingen!$C$35,IF(P144&gt;1765.8,Waarschuwingen!$C$41,IF(P241="NO",P241,CONCATENATE(P241," / ",P264," N"))))</f>
        <v>N/A</v>
      </c>
      <c r="AO288" s="77" t="str">
        <f>IF(Waarschuwingen!$B$35=TRUE,Waarschuwingen!$C$35,IF(Q144&gt;1765.8,Waarschuwingen!$C$41,IF(Q241="NO",Q241,CONCATENATE(Q241," / ",Q264," N"))))</f>
        <v>N/A</v>
      </c>
      <c r="AP288" s="77" t="str">
        <f>IF(Waarschuwingen!$B$35=TRUE,Waarschuwingen!$C$35,IF(R144&gt;1765.8,Waarschuwingen!$C$41,IF(R241="NO",R241,CONCATENATE(R241," / ",R264," N"))))</f>
        <v>N/A</v>
      </c>
      <c r="AQ288" s="77" t="str">
        <f>IF(Waarschuwingen!$B$35=TRUE,Waarschuwingen!$C$35,IF(S144&gt;1765.8,Waarschuwingen!$C$41,IF(S241="NO",S241,CONCATENATE(S241," / ",S264," N"))))</f>
        <v>N/A</v>
      </c>
      <c r="AR288" s="77" t="str">
        <f>IF(Waarschuwingen!$B$35=TRUE,Waarschuwingen!$C$35,IF(T144&gt;1765.8,Waarschuwingen!$C$41,IF(T241="NO",T241,CONCATENATE(T241," / ",T264," N"))))</f>
        <v>N/A</v>
      </c>
      <c r="AS288" s="77" t="str">
        <f>IF(Waarschuwingen!$B$35=TRUE,Waarschuwingen!$C$35,IF(U144&gt;1765.8,Waarschuwingen!$C$41,IF(U241="NO",U241,CONCATENATE(U241," / ",U264," N"))))</f>
        <v>N/A</v>
      </c>
      <c r="AT288" s="77" t="str">
        <f>IF(Waarschuwingen!$B$35=TRUE,Waarschuwingen!$C$35,IF(V144&gt;1765.8,Waarschuwingen!$C$41,IF(V241="NO",V241,CONCATENATE(V241," / ",V264," N"))))</f>
        <v>N/A</v>
      </c>
      <c r="AU288" s="77" t="str">
        <f>IF(Waarschuwingen!$B$35=TRUE,Waarschuwingen!$C$35,IF(W144&gt;1765.8,Waarschuwingen!$C$41,IF(W241="NO",W241,CONCATENATE(W241," / ",W264," N"))))</f>
        <v>N/A</v>
      </c>
    </row>
    <row r="289" spans="26:47" x14ac:dyDescent="0.25">
      <c r="Z289" s="204"/>
      <c r="AA289" s="20">
        <f>$C$72</f>
        <v>800</v>
      </c>
      <c r="AB289" s="36">
        <f t="shared" si="132"/>
        <v>0.8</v>
      </c>
      <c r="AC289" s="76" t="str">
        <f>IF(Waarschuwingen!$B$35=TRUE,Waarschuwingen!$C$35,IF(E145&gt;1765.8,Waarschuwingen!$C$41,IF(E242="NO",E242,CONCATENATE(E242," / ",E265," N"))))</f>
        <v>N/A</v>
      </c>
      <c r="AD289" s="77" t="str">
        <f>IF(Waarschuwingen!$B$35=TRUE,Waarschuwingen!$C$35,IF(F145&gt;1765.8,Waarschuwingen!$C$41,IF(F242="NO",F242,CONCATENATE(F242," / ",F265," N"))))</f>
        <v>N/A</v>
      </c>
      <c r="AE289" s="77" t="str">
        <f>IF(Waarschuwingen!$B$35=TRUE,Waarschuwingen!$C$35,IF(G145&gt;1765.8,Waarschuwingen!$C$41,IF(G242="NO",G242,CONCATENATE(G242," / ",G265," N"))))</f>
        <v>N/A</v>
      </c>
      <c r="AF289" s="77" t="str">
        <f>IF(Waarschuwingen!$B$35=TRUE,Waarschuwingen!$C$35,IF(H145&gt;1765.8,Waarschuwingen!$C$41,IF(H242="NO",H242,CONCATENATE(H242," / ",H265," N"))))</f>
        <v>N/A</v>
      </c>
      <c r="AG289" s="77" t="str">
        <f>IF(Waarschuwingen!$B$35=TRUE,Waarschuwingen!$C$35,IF(I145&gt;1765.8,Waarschuwingen!$C$41,IF(I242="NO",I242,CONCATENATE(I242," / ",I265," N"))))</f>
        <v>N/A</v>
      </c>
      <c r="AH289" s="77" t="str">
        <f>IF(Waarschuwingen!$B$35=TRUE,Waarschuwingen!$C$35,IF(J145&gt;1765.8,Waarschuwingen!$C$41,IF(J242="NO",J242,CONCATENATE(J242," / ",J265," N"))))</f>
        <v>N/A</v>
      </c>
      <c r="AI289" s="77" t="str">
        <f>IF(Waarschuwingen!$B$35=TRUE,Waarschuwingen!$C$35,IF(K145&gt;1765.8,Waarschuwingen!$C$41,IF(K242="NO",K242,CONCATENATE(K242," / ",K265," N"))))</f>
        <v>N/A</v>
      </c>
      <c r="AJ289" s="77" t="str">
        <f>IF(Waarschuwingen!$B$35=TRUE,Waarschuwingen!$C$35,IF(L145&gt;1765.8,Waarschuwingen!$C$41,IF(L242="NO",L242,CONCATENATE(L242," / ",L265," N"))))</f>
        <v>N/A</v>
      </c>
      <c r="AK289" s="77" t="str">
        <f>IF(Waarschuwingen!$B$35=TRUE,Waarschuwingen!$C$35,IF(M145&gt;1765.8,Waarschuwingen!$C$41,IF(M242="NO",M242,CONCATENATE(M242," / ",M265," N"))))</f>
        <v>N/A</v>
      </c>
      <c r="AL289" s="77" t="str">
        <f>IF(Waarschuwingen!$B$35=TRUE,Waarschuwingen!$C$35,IF(N145&gt;1765.8,Waarschuwingen!$C$41,IF(N242="NO",N242,CONCATENATE(N242," / ",N265," N"))))</f>
        <v>N/A</v>
      </c>
      <c r="AM289" s="77" t="str">
        <f>IF(Waarschuwingen!$B$35=TRUE,Waarschuwingen!$C$35,IF(O145&gt;1765.8,Waarschuwingen!$C$41,IF(O242="NO",O242,CONCATENATE(O242," / ",O265," N"))))</f>
        <v>N/A</v>
      </c>
      <c r="AN289" s="77" t="str">
        <f>IF(Waarschuwingen!$B$35=TRUE,Waarschuwingen!$C$35,IF(P145&gt;1765.8,Waarschuwingen!$C$41,IF(P242="NO",P242,CONCATENATE(P242," / ",P265," N"))))</f>
        <v>N/A</v>
      </c>
      <c r="AO289" s="77" t="str">
        <f>IF(Waarschuwingen!$B$35=TRUE,Waarschuwingen!$C$35,IF(Q145&gt;1765.8,Waarschuwingen!$C$41,IF(Q242="NO",Q242,CONCATENATE(Q242," / ",Q265," N"))))</f>
        <v>N/A</v>
      </c>
      <c r="AP289" s="77" t="str">
        <f>IF(Waarschuwingen!$B$35=TRUE,Waarschuwingen!$C$35,IF(R145&gt;1765.8,Waarschuwingen!$C$41,IF(R242="NO",R242,CONCATENATE(R242," / ",R265," N"))))</f>
        <v>N/A</v>
      </c>
      <c r="AQ289" s="77" t="str">
        <f>IF(Waarschuwingen!$B$35=TRUE,Waarschuwingen!$C$35,IF(S145&gt;1765.8,Waarschuwingen!$C$41,IF(S242="NO",S242,CONCATENATE(S242," / ",S265," N"))))</f>
        <v>N/A</v>
      </c>
      <c r="AR289" s="77" t="str">
        <f>IF(Waarschuwingen!$B$35=TRUE,Waarschuwingen!$C$35,IF(T145&gt;1765.8,Waarschuwingen!$C$41,IF(T242="NO",T242,CONCATENATE(T242," / ",T265," N"))))</f>
        <v>N/A</v>
      </c>
      <c r="AS289" s="77" t="str">
        <f>IF(Waarschuwingen!$B$35=TRUE,Waarschuwingen!$C$35,IF(U145&gt;1765.8,Waarschuwingen!$C$41,IF(U242="NO",U242,CONCATENATE(U242," / ",U265," N"))))</f>
        <v>N/A</v>
      </c>
      <c r="AT289" s="77" t="str">
        <f>IF(Waarschuwingen!$B$35=TRUE,Waarschuwingen!$C$35,IF(V145&gt;1765.8,Waarschuwingen!$C$41,IF(V242="NO",V242,CONCATENATE(V242," / ",V265," N"))))</f>
        <v>N/A</v>
      </c>
      <c r="AU289" s="77" t="str">
        <f>IF(Waarschuwingen!$B$35=TRUE,Waarschuwingen!$C$35,IF(W145&gt;1765.8,Waarschuwingen!$C$41,IF(W242="NO",W242,CONCATENATE(W242," / ",W265," N"))))</f>
        <v>N/A</v>
      </c>
    </row>
    <row r="290" spans="26:47" x14ac:dyDescent="0.25">
      <c r="Z290" s="204"/>
      <c r="AA290" s="20">
        <f>$C$73</f>
        <v>900</v>
      </c>
      <c r="AB290" s="36">
        <f t="shared" si="132"/>
        <v>0.9</v>
      </c>
      <c r="AC290" s="76" t="str">
        <f>IF(Waarschuwingen!$B$35=TRUE,Waarschuwingen!$C$35,IF(E146&gt;1765.8,Waarschuwingen!$C$41,IF(E243="NO",E243,CONCATENATE(E243," / ",E266," N"))))</f>
        <v>N/A</v>
      </c>
      <c r="AD290" s="77" t="str">
        <f>IF(Waarschuwingen!$B$35=TRUE,Waarschuwingen!$C$35,IF(F146&gt;1765.8,Waarschuwingen!$C$41,IF(F243="NO",F243,CONCATENATE(F243," / ",F266," N"))))</f>
        <v>N/A</v>
      </c>
      <c r="AE290" s="77" t="str">
        <f>IF(Waarschuwingen!$B$35=TRUE,Waarschuwingen!$C$35,IF(G146&gt;1765.8,Waarschuwingen!$C$41,IF(G243="NO",G243,CONCATENATE(G243," / ",G266," N"))))</f>
        <v>N/A</v>
      </c>
      <c r="AF290" s="77" t="str">
        <f>IF(Waarschuwingen!$B$35=TRUE,Waarschuwingen!$C$35,IF(H146&gt;1765.8,Waarschuwingen!$C$41,IF(H243="NO",H243,CONCATENATE(H243," / ",H266," N"))))</f>
        <v>N/A</v>
      </c>
      <c r="AG290" s="77" t="str">
        <f>IF(Waarschuwingen!$B$35=TRUE,Waarschuwingen!$C$35,IF(I146&gt;1765.8,Waarschuwingen!$C$41,IF(I243="NO",I243,CONCATENATE(I243," / ",I266," N"))))</f>
        <v>N/A</v>
      </c>
      <c r="AH290" s="77" t="str">
        <f>IF(Waarschuwingen!$B$35=TRUE,Waarschuwingen!$C$35,IF(J146&gt;1765.8,Waarschuwingen!$C$41,IF(J243="NO",J243,CONCATENATE(J243," / ",J266," N"))))</f>
        <v>N/A</v>
      </c>
      <c r="AI290" s="77" t="str">
        <f>IF(Waarschuwingen!$B$35=TRUE,Waarschuwingen!$C$35,IF(K146&gt;1765.8,Waarschuwingen!$C$41,IF(K243="NO",K243,CONCATENATE(K243," / ",K266," N"))))</f>
        <v>N/A</v>
      </c>
      <c r="AJ290" s="77" t="str">
        <f>IF(Waarschuwingen!$B$35=TRUE,Waarschuwingen!$C$35,IF(L146&gt;1765.8,Waarschuwingen!$C$41,IF(L243="NO",L243,CONCATENATE(L243," / ",L266," N"))))</f>
        <v>N/A</v>
      </c>
      <c r="AK290" s="77" t="str">
        <f>IF(Waarschuwingen!$B$35=TRUE,Waarschuwingen!$C$35,IF(M146&gt;1765.8,Waarschuwingen!$C$41,IF(M243="NO",M243,CONCATENATE(M243," / ",M266," N"))))</f>
        <v>N/A</v>
      </c>
      <c r="AL290" s="77" t="str">
        <f>IF(Waarschuwingen!$B$35=TRUE,Waarschuwingen!$C$35,IF(N146&gt;1765.8,Waarschuwingen!$C$41,IF(N243="NO",N243,CONCATENATE(N243," / ",N266," N"))))</f>
        <v>N/A</v>
      </c>
      <c r="AM290" s="77" t="str">
        <f>IF(Waarschuwingen!$B$35=TRUE,Waarschuwingen!$C$35,IF(O146&gt;1765.8,Waarschuwingen!$C$41,IF(O243="NO",O243,CONCATENATE(O243," / ",O266," N"))))</f>
        <v>N/A</v>
      </c>
      <c r="AN290" s="77" t="str">
        <f>IF(Waarschuwingen!$B$35=TRUE,Waarschuwingen!$C$35,IF(P146&gt;1765.8,Waarschuwingen!$C$41,IF(P243="NO",P243,CONCATENATE(P243," / ",P266," N"))))</f>
        <v>N/A</v>
      </c>
      <c r="AO290" s="77" t="str">
        <f>IF(Waarschuwingen!$B$35=TRUE,Waarschuwingen!$C$35,IF(Q146&gt;1765.8,Waarschuwingen!$C$41,IF(Q243="NO",Q243,CONCATENATE(Q243," / ",Q266," N"))))</f>
        <v>N/A</v>
      </c>
      <c r="AP290" s="77" t="str">
        <f>IF(Waarschuwingen!$B$35=TRUE,Waarschuwingen!$C$35,IF(R146&gt;1765.8,Waarschuwingen!$C$41,IF(R243="NO",R243,CONCATENATE(R243," / ",R266," N"))))</f>
        <v>N/A</v>
      </c>
      <c r="AQ290" s="77" t="str">
        <f>IF(Waarschuwingen!$B$35=TRUE,Waarschuwingen!$C$35,IF(S146&gt;1765.8,Waarschuwingen!$C$41,IF(S243="NO",S243,CONCATENATE(S243," / ",S266," N"))))</f>
        <v>N/A</v>
      </c>
      <c r="AR290" s="77" t="str">
        <f>IF(Waarschuwingen!$B$35=TRUE,Waarschuwingen!$C$35,IF(T146&gt;1765.8,Waarschuwingen!$C$41,IF(T243="NO",T243,CONCATENATE(T243," / ",T266," N"))))</f>
        <v>N/A</v>
      </c>
      <c r="AS290" s="77" t="str">
        <f>IF(Waarschuwingen!$B$35=TRUE,Waarschuwingen!$C$35,IF(U146&gt;1765.8,Waarschuwingen!$C$41,IF(U243="NO",U243,CONCATENATE(U243," / ",U266," N"))))</f>
        <v>N/A</v>
      </c>
      <c r="AT290" s="77" t="str">
        <f>IF(Waarschuwingen!$B$35=TRUE,Waarschuwingen!$C$35,IF(V146&gt;1765.8,Waarschuwingen!$C$41,IF(V243="NO",V243,CONCATENATE(V243," / ",V266," N"))))</f>
        <v>N/A</v>
      </c>
      <c r="AU290" s="77" t="str">
        <f>IF(Waarschuwingen!$B$35=TRUE,Waarschuwingen!$C$35,IF(W146&gt;1765.8,Waarschuwingen!$C$41,IF(W243="NO",W243,CONCATENATE(W243," / ",W266," N"))))</f>
        <v>N/A</v>
      </c>
    </row>
    <row r="291" spans="26:47" x14ac:dyDescent="0.25">
      <c r="Z291" s="204"/>
      <c r="AA291" s="20">
        <f>$C$74</f>
        <v>1000</v>
      </c>
      <c r="AB291" s="36">
        <f t="shared" si="132"/>
        <v>1</v>
      </c>
      <c r="AC291" s="76" t="str">
        <f>IF(Waarschuwingen!$B$35=TRUE,Waarschuwingen!$C$35,IF(E147&gt;1765.8,Waarschuwingen!$C$41,IF(E244="NO",E244,CONCATENATE(E244," / ",E267," N"))))</f>
        <v>N/A</v>
      </c>
      <c r="AD291" s="77" t="str">
        <f>IF(Waarschuwingen!$B$35=TRUE,Waarschuwingen!$C$35,IF(F147&gt;1765.8,Waarschuwingen!$C$41,IF(F244="NO",F244,CONCATENATE(F244," / ",F267," N"))))</f>
        <v>N/A</v>
      </c>
      <c r="AE291" s="77" t="str">
        <f>IF(Waarschuwingen!$B$35=TRUE,Waarschuwingen!$C$35,IF(G147&gt;1765.8,Waarschuwingen!$C$41,IF(G244="NO",G244,CONCATENATE(G244," / ",G267," N"))))</f>
        <v>N/A</v>
      </c>
      <c r="AF291" s="77" t="str">
        <f>IF(Waarschuwingen!$B$35=TRUE,Waarschuwingen!$C$35,IF(H147&gt;1765.8,Waarschuwingen!$C$41,IF(H244="NO",H244,CONCATENATE(H244," / ",H267," N"))))</f>
        <v>N/A</v>
      </c>
      <c r="AG291" s="77" t="str">
        <f>IF(Waarschuwingen!$B$35=TRUE,Waarschuwingen!$C$35,IF(I147&gt;1765.8,Waarschuwingen!$C$41,IF(I244="NO",I244,CONCATENATE(I244," / ",I267," N"))))</f>
        <v>N/A</v>
      </c>
      <c r="AH291" s="77" t="str">
        <f>IF(Waarschuwingen!$B$35=TRUE,Waarschuwingen!$C$35,IF(J147&gt;1765.8,Waarschuwingen!$C$41,IF(J244="NO",J244,CONCATENATE(J244," / ",J267," N"))))</f>
        <v>N/A</v>
      </c>
      <c r="AI291" s="77" t="str">
        <f>IF(Waarschuwingen!$B$35=TRUE,Waarschuwingen!$C$35,IF(K147&gt;1765.8,Waarschuwingen!$C$41,IF(K244="NO",K244,CONCATENATE(K244," / ",K267," N"))))</f>
        <v>N/A</v>
      </c>
      <c r="AJ291" s="77" t="str">
        <f>IF(Waarschuwingen!$B$35=TRUE,Waarschuwingen!$C$35,IF(L147&gt;1765.8,Waarschuwingen!$C$41,IF(L244="NO",L244,CONCATENATE(L244," / ",L267," N"))))</f>
        <v>N/A</v>
      </c>
      <c r="AK291" s="77" t="str">
        <f>IF(Waarschuwingen!$B$35=TRUE,Waarschuwingen!$C$35,IF(M147&gt;1765.8,Waarschuwingen!$C$41,IF(M244="NO",M244,CONCATENATE(M244," / ",M267," N"))))</f>
        <v>N/A</v>
      </c>
      <c r="AL291" s="77" t="str">
        <f>IF(Waarschuwingen!$B$35=TRUE,Waarschuwingen!$C$35,IF(N147&gt;1765.8,Waarschuwingen!$C$41,IF(N244="NO",N244,CONCATENATE(N244," / ",N267," N"))))</f>
        <v>N/A</v>
      </c>
      <c r="AM291" s="77" t="str">
        <f>IF(Waarschuwingen!$B$35=TRUE,Waarschuwingen!$C$35,IF(O147&gt;1765.8,Waarschuwingen!$C$41,IF(O244="NO",O244,CONCATENATE(O244," / ",O267," N"))))</f>
        <v>N/A</v>
      </c>
      <c r="AN291" s="77" t="str">
        <f>IF(Waarschuwingen!$B$35=TRUE,Waarschuwingen!$C$35,IF(P147&gt;1765.8,Waarschuwingen!$C$41,IF(P244="NO",P244,CONCATENATE(P244," / ",P267," N"))))</f>
        <v>N/A</v>
      </c>
      <c r="AO291" s="77" t="str">
        <f>IF(Waarschuwingen!$B$35=TRUE,Waarschuwingen!$C$35,IF(Q147&gt;1765.8,Waarschuwingen!$C$41,IF(Q244="NO",Q244,CONCATENATE(Q244," / ",Q267," N"))))</f>
        <v>N/A</v>
      </c>
      <c r="AP291" s="77" t="str">
        <f>IF(Waarschuwingen!$B$35=TRUE,Waarschuwingen!$C$35,IF(R147&gt;1765.8,Waarschuwingen!$C$41,IF(R244="NO",R244,CONCATENATE(R244," / ",R267," N"))))</f>
        <v>N/A</v>
      </c>
      <c r="AQ291" s="77" t="str">
        <f>IF(Waarschuwingen!$B$35=TRUE,Waarschuwingen!$C$35,IF(S147&gt;1765.8,Waarschuwingen!$C$41,IF(S244="NO",S244,CONCATENATE(S244," / ",S267," N"))))</f>
        <v>N/A</v>
      </c>
      <c r="AR291" s="77" t="str">
        <f>IF(Waarschuwingen!$B$35=TRUE,Waarschuwingen!$C$35,IF(T147&gt;1765.8,Waarschuwingen!$C$41,IF(T244="NO",T244,CONCATENATE(T244," / ",T267," N"))))</f>
        <v>N/A</v>
      </c>
      <c r="AS291" s="77" t="str">
        <f>IF(Waarschuwingen!$B$35=TRUE,Waarschuwingen!$C$35,IF(U147&gt;1765.8,Waarschuwingen!$C$41,IF(U244="NO",U244,CONCATENATE(U244," / ",U267," N"))))</f>
        <v>N/A</v>
      </c>
      <c r="AT291" s="77" t="str">
        <f>IF(Waarschuwingen!$B$35=TRUE,Waarschuwingen!$C$35,IF(V147&gt;1765.8,Waarschuwingen!$C$41,IF(V244="NO",V244,CONCATENATE(V244," / ",V267," N"))))</f>
        <v>N/A</v>
      </c>
      <c r="AU291" s="77" t="str">
        <f>IF(Waarschuwingen!$B$35=TRUE,Waarschuwingen!$C$35,IF(W147&gt;1765.8,Waarschuwingen!$C$41,IF(W244="NO",W244,CONCATENATE(W244," / ",W267," N"))))</f>
        <v>N/A</v>
      </c>
    </row>
    <row r="292" spans="26:47" x14ac:dyDescent="0.25">
      <c r="Z292" s="204"/>
      <c r="AA292" s="20">
        <f>$C$75</f>
        <v>1100</v>
      </c>
      <c r="AB292" s="36">
        <f t="shared" si="132"/>
        <v>1.1000000000000001</v>
      </c>
      <c r="AC292" s="76" t="str">
        <f>IF(Waarschuwingen!$B$35=TRUE,Waarschuwingen!$C$35,IF(E148&gt;1765.8,Waarschuwingen!$C$41,IF(E245="NO",E245,CONCATENATE(E245," / ",E268," N"))))</f>
        <v>N/A</v>
      </c>
      <c r="AD292" s="77" t="str">
        <f>IF(Waarschuwingen!$B$35=TRUE,Waarschuwingen!$C$35,IF(F148&gt;1765.8,Waarschuwingen!$C$41,IF(F245="NO",F245,CONCATENATE(F245," / ",F268," N"))))</f>
        <v>N/A</v>
      </c>
      <c r="AE292" s="77" t="str">
        <f>IF(Waarschuwingen!$B$35=TRUE,Waarschuwingen!$C$35,IF(G148&gt;1765.8,Waarschuwingen!$C$41,IF(G245="NO",G245,CONCATENATE(G245," / ",G268," N"))))</f>
        <v>N/A</v>
      </c>
      <c r="AF292" s="77" t="str">
        <f>IF(Waarschuwingen!$B$35=TRUE,Waarschuwingen!$C$35,IF(H148&gt;1765.8,Waarschuwingen!$C$41,IF(H245="NO",H245,CONCATENATE(H245," / ",H268," N"))))</f>
        <v>N/A</v>
      </c>
      <c r="AG292" s="77" t="str">
        <f>IF(Waarschuwingen!$B$35=TRUE,Waarschuwingen!$C$35,IF(I148&gt;1765.8,Waarschuwingen!$C$41,IF(I245="NO",I245,CONCATENATE(I245," / ",I268," N"))))</f>
        <v>N/A</v>
      </c>
      <c r="AH292" s="77" t="str">
        <f>IF(Waarschuwingen!$B$35=TRUE,Waarschuwingen!$C$35,IF(J148&gt;1765.8,Waarschuwingen!$C$41,IF(J245="NO",J245,CONCATENATE(J245," / ",J268," N"))))</f>
        <v>N/A</v>
      </c>
      <c r="AI292" s="77" t="str">
        <f>IF(Waarschuwingen!$B$35=TRUE,Waarschuwingen!$C$35,IF(K148&gt;1765.8,Waarschuwingen!$C$41,IF(K245="NO",K245,CONCATENATE(K245," / ",K268," N"))))</f>
        <v>N/A</v>
      </c>
      <c r="AJ292" s="77" t="str">
        <f>IF(Waarschuwingen!$B$35=TRUE,Waarschuwingen!$C$35,IF(L148&gt;1765.8,Waarschuwingen!$C$41,IF(L245="NO",L245,CONCATENATE(L245," / ",L268," N"))))</f>
        <v>N/A</v>
      </c>
      <c r="AK292" s="77" t="str">
        <f>IF(Waarschuwingen!$B$35=TRUE,Waarschuwingen!$C$35,IF(M148&gt;1765.8,Waarschuwingen!$C$41,IF(M245="NO",M245,CONCATENATE(M245," / ",M268," N"))))</f>
        <v>N/A</v>
      </c>
      <c r="AL292" s="77" t="str">
        <f>IF(Waarschuwingen!$B$35=TRUE,Waarschuwingen!$C$35,IF(N148&gt;1765.8,Waarschuwingen!$C$41,IF(N245="NO",N245,CONCATENATE(N245," / ",N268," N"))))</f>
        <v>N/A</v>
      </c>
      <c r="AM292" s="77" t="str">
        <f>IF(Waarschuwingen!$B$35=TRUE,Waarschuwingen!$C$35,IF(O148&gt;1765.8,Waarschuwingen!$C$41,IF(O245="NO",O245,CONCATENATE(O245," / ",O268," N"))))</f>
        <v>N/A</v>
      </c>
      <c r="AN292" s="77" t="str">
        <f>IF(Waarschuwingen!$B$35=TRUE,Waarschuwingen!$C$35,IF(P148&gt;1765.8,Waarschuwingen!$C$41,IF(P245="NO",P245,CONCATENATE(P245," / ",P268," N"))))</f>
        <v>N/A</v>
      </c>
      <c r="AO292" s="77" t="str">
        <f>IF(Waarschuwingen!$B$35=TRUE,Waarschuwingen!$C$35,IF(Q148&gt;1765.8,Waarschuwingen!$C$41,IF(Q245="NO",Q245,CONCATENATE(Q245," / ",Q268," N"))))</f>
        <v>N/A</v>
      </c>
      <c r="AP292" s="77" t="str">
        <f>IF(Waarschuwingen!$B$35=TRUE,Waarschuwingen!$C$35,IF(R148&gt;1765.8,Waarschuwingen!$C$41,IF(R245="NO",R245,CONCATENATE(R245," / ",R268," N"))))</f>
        <v>N/A</v>
      </c>
      <c r="AQ292" s="77" t="str">
        <f>IF(Waarschuwingen!$B$35=TRUE,Waarschuwingen!$C$35,IF(S148&gt;1765.8,Waarschuwingen!$C$41,IF(S245="NO",S245,CONCATENATE(S245," / ",S268," N"))))</f>
        <v>N/A</v>
      </c>
      <c r="AR292" s="77" t="str">
        <f>IF(Waarschuwingen!$B$35=TRUE,Waarschuwingen!$C$35,IF(T148&gt;1765.8,Waarschuwingen!$C$41,IF(T245="NO",T245,CONCATENATE(T245," / ",T268," N"))))</f>
        <v>N/A</v>
      </c>
      <c r="AS292" s="77" t="str">
        <f>IF(Waarschuwingen!$B$35=TRUE,Waarschuwingen!$C$35,IF(U148&gt;1765.8,Waarschuwingen!$C$41,IF(U245="NO",U245,CONCATENATE(U245," / ",U268," N"))))</f>
        <v>N/A</v>
      </c>
      <c r="AT292" s="77" t="str">
        <f>IF(Waarschuwingen!$B$35=TRUE,Waarschuwingen!$C$35,IF(V148&gt;1765.8,Waarschuwingen!$C$41,IF(V245="NO",V245,CONCATENATE(V245," / ",V268," N"))))</f>
        <v>N/A</v>
      </c>
      <c r="AU292" s="77" t="str">
        <f>IF(Waarschuwingen!$B$35=TRUE,Waarschuwingen!$C$35,IF(W148&gt;1765.8,Waarschuwingen!$C$41,IF(W245="NO",W245,CONCATENATE(W245," / ",W268," N"))))</f>
        <v>N/A</v>
      </c>
    </row>
    <row r="293" spans="26:47" x14ac:dyDescent="0.25">
      <c r="Z293" s="204"/>
      <c r="AA293" s="20">
        <f>$C$76</f>
        <v>1200</v>
      </c>
      <c r="AB293" s="36">
        <f t="shared" si="132"/>
        <v>1.2</v>
      </c>
      <c r="AC293" s="76" t="str">
        <f>IF(Waarschuwingen!$B$35=TRUE,Waarschuwingen!$C$35,IF(E149&gt;1765.8,Waarschuwingen!$C$41,IF(E246="NO",E246,CONCATENATE(E246," / ",E269," N"))))</f>
        <v>N/A</v>
      </c>
      <c r="AD293" s="77" t="str">
        <f>IF(Waarschuwingen!$B$35=TRUE,Waarschuwingen!$C$35,IF(F149&gt;1765.8,Waarschuwingen!$C$41,IF(F246="NO",F246,CONCATENATE(F246," / ",F269," N"))))</f>
        <v>N/A</v>
      </c>
      <c r="AE293" s="77" t="str">
        <f>IF(Waarschuwingen!$B$35=TRUE,Waarschuwingen!$C$35,IF(G149&gt;1765.8,Waarschuwingen!$C$41,IF(G246="NO",G246,CONCATENATE(G246," / ",G269," N"))))</f>
        <v>N/A</v>
      </c>
      <c r="AF293" s="77" t="str">
        <f>IF(Waarschuwingen!$B$35=TRUE,Waarschuwingen!$C$35,IF(H149&gt;1765.8,Waarschuwingen!$C$41,IF(H246="NO",H246,CONCATENATE(H246," / ",H269," N"))))</f>
        <v>N/A</v>
      </c>
      <c r="AG293" s="77" t="str">
        <f>IF(Waarschuwingen!$B$35=TRUE,Waarschuwingen!$C$35,IF(I149&gt;1765.8,Waarschuwingen!$C$41,IF(I246="NO",I246,CONCATENATE(I246," / ",I269," N"))))</f>
        <v>N/A</v>
      </c>
      <c r="AH293" s="77" t="str">
        <f>IF(Waarschuwingen!$B$35=TRUE,Waarschuwingen!$C$35,IF(J149&gt;1765.8,Waarschuwingen!$C$41,IF(J246="NO",J246,CONCATENATE(J246," / ",J269," N"))))</f>
        <v>N/A</v>
      </c>
      <c r="AI293" s="77" t="str">
        <f>IF(Waarschuwingen!$B$35=TRUE,Waarschuwingen!$C$35,IF(K149&gt;1765.8,Waarschuwingen!$C$41,IF(K246="NO",K246,CONCATENATE(K246," / ",K269," N"))))</f>
        <v>N/A</v>
      </c>
      <c r="AJ293" s="77" t="str">
        <f>IF(Waarschuwingen!$B$35=TRUE,Waarschuwingen!$C$35,IF(L149&gt;1765.8,Waarschuwingen!$C$41,IF(L246="NO",L246,CONCATENATE(L246," / ",L269," N"))))</f>
        <v>N/A</v>
      </c>
      <c r="AK293" s="77" t="str">
        <f>IF(Waarschuwingen!$B$35=TRUE,Waarschuwingen!$C$35,IF(M149&gt;1765.8,Waarschuwingen!$C$41,IF(M246="NO",M246,CONCATENATE(M246," / ",M269," N"))))</f>
        <v>N/A</v>
      </c>
      <c r="AL293" s="77" t="str">
        <f>IF(Waarschuwingen!$B$35=TRUE,Waarschuwingen!$C$35,IF(N149&gt;1765.8,Waarschuwingen!$C$41,IF(N246="NO",N246,CONCATENATE(N246," / ",N269," N"))))</f>
        <v>N/A</v>
      </c>
      <c r="AM293" s="77" t="str">
        <f>IF(Waarschuwingen!$B$35=TRUE,Waarschuwingen!$C$35,IF(O149&gt;1765.8,Waarschuwingen!$C$41,IF(O246="NO",O246,CONCATENATE(O246," / ",O269," N"))))</f>
        <v>N/A</v>
      </c>
      <c r="AN293" s="77" t="str">
        <f>IF(Waarschuwingen!$B$35=TRUE,Waarschuwingen!$C$35,IF(P149&gt;1765.8,Waarschuwingen!$C$41,IF(P246="NO",P246,CONCATENATE(P246," / ",P269," N"))))</f>
        <v>N/A</v>
      </c>
      <c r="AO293" s="77" t="str">
        <f>IF(Waarschuwingen!$B$35=TRUE,Waarschuwingen!$C$35,IF(Q149&gt;1765.8,Waarschuwingen!$C$41,IF(Q246="NO",Q246,CONCATENATE(Q246," / ",Q269," N"))))</f>
        <v>N/A</v>
      </c>
      <c r="AP293" s="77" t="str">
        <f>IF(Waarschuwingen!$B$35=TRUE,Waarschuwingen!$C$35,IF(R149&gt;1765.8,Waarschuwingen!$C$41,IF(R246="NO",R246,CONCATENATE(R246," / ",R269," N"))))</f>
        <v>N/A</v>
      </c>
      <c r="AQ293" s="77" t="str">
        <f>IF(Waarschuwingen!$B$35=TRUE,Waarschuwingen!$C$35,IF(S149&gt;1765.8,Waarschuwingen!$C$41,IF(S246="NO",S246,CONCATENATE(S246," / ",S269," N"))))</f>
        <v>N/A</v>
      </c>
      <c r="AR293" s="77" t="str">
        <f>IF(Waarschuwingen!$B$35=TRUE,Waarschuwingen!$C$35,IF(T149&gt;1765.8,Waarschuwingen!$C$41,IF(T246="NO",T246,CONCATENATE(T246," / ",T269," N"))))</f>
        <v>N/A</v>
      </c>
      <c r="AS293" s="77" t="str">
        <f>IF(Waarschuwingen!$B$35=TRUE,Waarschuwingen!$C$35,IF(U149&gt;1765.8,Waarschuwingen!$C$41,IF(U246="NO",U246,CONCATENATE(U246," / ",U269," N"))))</f>
        <v>N/A</v>
      </c>
      <c r="AT293" s="77" t="str">
        <f>IF(Waarschuwingen!$B$35=TRUE,Waarschuwingen!$C$35,IF(V149&gt;1765.8,Waarschuwingen!$C$41,IF(V246="NO",V246,CONCATENATE(V246," / ",V269," N"))))</f>
        <v>N/A</v>
      </c>
      <c r="AU293" s="77" t="str">
        <f>IF(Waarschuwingen!$B$35=TRUE,Waarschuwingen!$C$35,IF(W149&gt;1765.8,Waarschuwingen!$C$41,IF(W246="NO",W246,CONCATENATE(W246," / ",W269," N"))))</f>
        <v>N/A</v>
      </c>
    </row>
    <row r="294" spans="26:47" x14ac:dyDescent="0.25">
      <c r="Z294" s="204"/>
      <c r="AA294" s="20">
        <f>$C$77</f>
        <v>1300</v>
      </c>
      <c r="AB294" s="36">
        <f t="shared" si="132"/>
        <v>1.3</v>
      </c>
      <c r="AC294" s="76" t="str">
        <f>IF(Waarschuwingen!$B$35=TRUE,Waarschuwingen!$C$35,IF(E150&gt;1765.8,Waarschuwingen!$C$41,IF(E247="NO",E247,CONCATENATE(E247," / ",E270," N"))))</f>
        <v>N/A</v>
      </c>
      <c r="AD294" s="77" t="str">
        <f>IF(Waarschuwingen!$B$35=TRUE,Waarschuwingen!$C$35,IF(F150&gt;1765.8,Waarschuwingen!$C$41,IF(F247="NO",F247,CONCATENATE(F247," / ",F270," N"))))</f>
        <v>N/A</v>
      </c>
      <c r="AE294" s="77" t="str">
        <f>IF(Waarschuwingen!$B$35=TRUE,Waarschuwingen!$C$35,IF(G150&gt;1765.8,Waarschuwingen!$C$41,IF(G247="NO",G247,CONCATENATE(G247," / ",G270," N"))))</f>
        <v>N/A</v>
      </c>
      <c r="AF294" s="77" t="str">
        <f>IF(Waarschuwingen!$B$35=TRUE,Waarschuwingen!$C$35,IF(H150&gt;1765.8,Waarschuwingen!$C$41,IF(H247="NO",H247,CONCATENATE(H247," / ",H270," N"))))</f>
        <v>N/A</v>
      </c>
      <c r="AG294" s="77" t="str">
        <f>IF(Waarschuwingen!$B$35=TRUE,Waarschuwingen!$C$35,IF(I150&gt;1765.8,Waarschuwingen!$C$41,IF(I247="NO",I247,CONCATENATE(I247," / ",I270," N"))))</f>
        <v>N/A</v>
      </c>
      <c r="AH294" s="77" t="str">
        <f>IF(Waarschuwingen!$B$35=TRUE,Waarschuwingen!$C$35,IF(J150&gt;1765.8,Waarschuwingen!$C$41,IF(J247="NO",J247,CONCATENATE(J247," / ",J270," N"))))</f>
        <v>N/A</v>
      </c>
      <c r="AI294" s="77" t="str">
        <f>IF(Waarschuwingen!$B$35=TRUE,Waarschuwingen!$C$35,IF(K150&gt;1765.8,Waarschuwingen!$C$41,IF(K247="NO",K247,CONCATENATE(K247," / ",K270," N"))))</f>
        <v>N/A</v>
      </c>
      <c r="AJ294" s="77" t="str">
        <f>IF(Waarschuwingen!$B$35=TRUE,Waarschuwingen!$C$35,IF(L150&gt;1765.8,Waarschuwingen!$C$41,IF(L247="NO",L247,CONCATENATE(L247," / ",L270," N"))))</f>
        <v>N/A</v>
      </c>
      <c r="AK294" s="77" t="str">
        <f>IF(Waarschuwingen!$B$35=TRUE,Waarschuwingen!$C$35,IF(M150&gt;1765.8,Waarschuwingen!$C$41,IF(M247="NO",M247,CONCATENATE(M247," / ",M270," N"))))</f>
        <v>N/A</v>
      </c>
      <c r="AL294" s="77" t="str">
        <f>IF(Waarschuwingen!$B$35=TRUE,Waarschuwingen!$C$35,IF(N150&gt;1765.8,Waarschuwingen!$C$41,IF(N247="NO",N247,CONCATENATE(N247," / ",N270," N"))))</f>
        <v>N/A</v>
      </c>
      <c r="AM294" s="77" t="str">
        <f>IF(Waarschuwingen!$B$35=TRUE,Waarschuwingen!$C$35,IF(O150&gt;1765.8,Waarschuwingen!$C$41,IF(O247="NO",O247,CONCATENATE(O247," / ",O270," N"))))</f>
        <v>N/A</v>
      </c>
      <c r="AN294" s="77" t="str">
        <f>IF(Waarschuwingen!$B$35=TRUE,Waarschuwingen!$C$35,IF(P150&gt;1765.8,Waarschuwingen!$C$41,IF(P247="NO",P247,CONCATENATE(P247," / ",P270," N"))))</f>
        <v>N/A</v>
      </c>
      <c r="AO294" s="77" t="str">
        <f>IF(Waarschuwingen!$B$35=TRUE,Waarschuwingen!$C$35,IF(Q150&gt;1765.8,Waarschuwingen!$C$41,IF(Q247="NO",Q247,CONCATENATE(Q247," / ",Q270," N"))))</f>
        <v>N/A</v>
      </c>
      <c r="AP294" s="77" t="str">
        <f>IF(Waarschuwingen!$B$35=TRUE,Waarschuwingen!$C$35,IF(R150&gt;1765.8,Waarschuwingen!$C$41,IF(R247="NO",R247,CONCATENATE(R247," / ",R270," N"))))</f>
        <v>N/A</v>
      </c>
      <c r="AQ294" s="77" t="str">
        <f>IF(Waarschuwingen!$B$35=TRUE,Waarschuwingen!$C$35,IF(S150&gt;1765.8,Waarschuwingen!$C$41,IF(S247="NO",S247,CONCATENATE(S247," / ",S270," N"))))</f>
        <v>N/A</v>
      </c>
      <c r="AR294" s="77" t="str">
        <f>IF(Waarschuwingen!$B$35=TRUE,Waarschuwingen!$C$35,IF(T150&gt;1765.8,Waarschuwingen!$C$41,IF(T247="NO",T247,CONCATENATE(T247," / ",T270," N"))))</f>
        <v>N/A</v>
      </c>
      <c r="AS294" s="77" t="str">
        <f>IF(Waarschuwingen!$B$35=TRUE,Waarschuwingen!$C$35,IF(U150&gt;1765.8,Waarschuwingen!$C$41,IF(U247="NO",U247,CONCATENATE(U247," / ",U270," N"))))</f>
        <v>N/A</v>
      </c>
      <c r="AT294" s="77" t="str">
        <f>IF(Waarschuwingen!$B$35=TRUE,Waarschuwingen!$C$35,IF(V150&gt;1765.8,Waarschuwingen!$C$41,IF(V247="NO",V247,CONCATENATE(V247," / ",V270," N"))))</f>
        <v>N/A</v>
      </c>
      <c r="AU294" s="77" t="str">
        <f>IF(Waarschuwingen!$B$35=TRUE,Waarschuwingen!$C$35,IF(W150&gt;1765.8,Waarschuwingen!$C$41,IF(W247="NO",W247,CONCATENATE(W247," / ",W270," N"))))</f>
        <v>N/A</v>
      </c>
    </row>
    <row r="295" spans="26:47" x14ac:dyDescent="0.25">
      <c r="Z295" s="204"/>
      <c r="AA295" s="20">
        <f>$C$78</f>
        <v>1400</v>
      </c>
      <c r="AB295" s="36">
        <f t="shared" si="132"/>
        <v>1.4000000000000001</v>
      </c>
      <c r="AC295" s="76" t="str">
        <f>IF(Waarschuwingen!$B$35=TRUE,Waarschuwingen!$C$35,IF(E151&gt;1765.8,Waarschuwingen!$C$41,IF(E248="NO",E248,CONCATENATE(E248," / ",E271," N"))))</f>
        <v>N/A</v>
      </c>
      <c r="AD295" s="77" t="str">
        <f>IF(Waarschuwingen!$B$35=TRUE,Waarschuwingen!$C$35,IF(F151&gt;1765.8,Waarschuwingen!$C$41,IF(F248="NO",F248,CONCATENATE(F248," / ",F271," N"))))</f>
        <v>N/A</v>
      </c>
      <c r="AE295" s="77" t="str">
        <f>IF(Waarschuwingen!$B$35=TRUE,Waarschuwingen!$C$35,IF(G151&gt;1765.8,Waarschuwingen!$C$41,IF(G248="NO",G248,CONCATENATE(G248," / ",G271," N"))))</f>
        <v>N/A</v>
      </c>
      <c r="AF295" s="77" t="str">
        <f>IF(Waarschuwingen!$B$35=TRUE,Waarschuwingen!$C$35,IF(H151&gt;1765.8,Waarschuwingen!$C$41,IF(H248="NO",H248,CONCATENATE(H248," / ",H271," N"))))</f>
        <v>N/A</v>
      </c>
      <c r="AG295" s="77" t="str">
        <f>IF(Waarschuwingen!$B$35=TRUE,Waarschuwingen!$C$35,IF(I151&gt;1765.8,Waarschuwingen!$C$41,IF(I248="NO",I248,CONCATENATE(I248," / ",I271," N"))))</f>
        <v>N/A</v>
      </c>
      <c r="AH295" s="77" t="str">
        <f>IF(Waarschuwingen!$B$35=TRUE,Waarschuwingen!$C$35,IF(J151&gt;1765.8,Waarschuwingen!$C$41,IF(J248="NO",J248,CONCATENATE(J248," / ",J271," N"))))</f>
        <v>N/A</v>
      </c>
      <c r="AI295" s="77" t="str">
        <f>IF(Waarschuwingen!$B$35=TRUE,Waarschuwingen!$C$35,IF(K151&gt;1765.8,Waarschuwingen!$C$41,IF(K248="NO",K248,CONCATENATE(K248," / ",K271," N"))))</f>
        <v>N/A</v>
      </c>
      <c r="AJ295" s="77" t="str">
        <f>IF(Waarschuwingen!$B$35=TRUE,Waarschuwingen!$C$35,IF(L151&gt;1765.8,Waarschuwingen!$C$41,IF(L248="NO",L248,CONCATENATE(L248," / ",L271," N"))))</f>
        <v>N/A</v>
      </c>
      <c r="AK295" s="77" t="str">
        <f>IF(Waarschuwingen!$B$35=TRUE,Waarschuwingen!$C$35,IF(M151&gt;1765.8,Waarschuwingen!$C$41,IF(M248="NO",M248,CONCATENATE(M248," / ",M271," N"))))</f>
        <v>N/A</v>
      </c>
      <c r="AL295" s="77" t="str">
        <f>IF(Waarschuwingen!$B$35=TRUE,Waarschuwingen!$C$35,IF(N151&gt;1765.8,Waarschuwingen!$C$41,IF(N248="NO",N248,CONCATENATE(N248," / ",N271," N"))))</f>
        <v>N/A</v>
      </c>
      <c r="AM295" s="77" t="str">
        <f>IF(Waarschuwingen!$B$35=TRUE,Waarschuwingen!$C$35,IF(O151&gt;1765.8,Waarschuwingen!$C$41,IF(O248="NO",O248,CONCATENATE(O248," / ",O271," N"))))</f>
        <v>N/A</v>
      </c>
      <c r="AN295" s="77" t="str">
        <f>IF(Waarschuwingen!$B$35=TRUE,Waarschuwingen!$C$35,IF(P151&gt;1765.8,Waarschuwingen!$C$41,IF(P248="NO",P248,CONCATENATE(P248," / ",P271," N"))))</f>
        <v>N/A</v>
      </c>
      <c r="AO295" s="77" t="str">
        <f>IF(Waarschuwingen!$B$35=TRUE,Waarschuwingen!$C$35,IF(Q151&gt;1765.8,Waarschuwingen!$C$41,IF(Q248="NO",Q248,CONCATENATE(Q248," / ",Q271," N"))))</f>
        <v>N/A</v>
      </c>
      <c r="AP295" s="77" t="str">
        <f>IF(Waarschuwingen!$B$35=TRUE,Waarschuwingen!$C$35,IF(R151&gt;1765.8,Waarschuwingen!$C$41,IF(R248="NO",R248,CONCATENATE(R248," / ",R271," N"))))</f>
        <v>N/A</v>
      </c>
      <c r="AQ295" s="77" t="str">
        <f>IF(Waarschuwingen!$B$35=TRUE,Waarschuwingen!$C$35,IF(S151&gt;1765.8,Waarschuwingen!$C$41,IF(S248="NO",S248,CONCATENATE(S248," / ",S271," N"))))</f>
        <v>N/A</v>
      </c>
      <c r="AR295" s="77" t="str">
        <f>IF(Waarschuwingen!$B$35=TRUE,Waarschuwingen!$C$35,IF(T151&gt;1765.8,Waarschuwingen!$C$41,IF(T248="NO",T248,CONCATENATE(T248," / ",T271," N"))))</f>
        <v>N/A</v>
      </c>
      <c r="AS295" s="77" t="str">
        <f>IF(Waarschuwingen!$B$35=TRUE,Waarschuwingen!$C$35,IF(U151&gt;1765.8,Waarschuwingen!$C$41,IF(U248="NO",U248,CONCATENATE(U248," / ",U271," N"))))</f>
        <v>N/A</v>
      </c>
      <c r="AT295" s="77" t="str">
        <f>IF(Waarschuwingen!$B$35=TRUE,Waarschuwingen!$C$35,IF(V151&gt;1765.8,Waarschuwingen!$C$41,IF(V248="NO",V248,CONCATENATE(V248," / ",V271," N"))))</f>
        <v>N/A</v>
      </c>
      <c r="AU295" s="77" t="str">
        <f>IF(Waarschuwingen!$B$35=TRUE,Waarschuwingen!$C$35,IF(W151&gt;1765.8,Waarschuwingen!$C$41,IF(W248="NO",W248,CONCATENATE(W248," / ",W271," N"))))</f>
        <v>N/A</v>
      </c>
    </row>
    <row r="296" spans="26:47" x14ac:dyDescent="0.25">
      <c r="Z296" s="204"/>
      <c r="AA296" s="20">
        <f>$C$79</f>
        <v>1500</v>
      </c>
      <c r="AB296" s="36">
        <f t="shared" si="132"/>
        <v>1.5</v>
      </c>
      <c r="AC296" s="76" t="str">
        <f>IF(Waarschuwingen!$B$35=TRUE,Waarschuwingen!$C$35,IF(E152&gt;1765.8,Waarschuwingen!$C$41,IF(E249="NO",E249,CONCATENATE(E249," / ",E272," N"))))</f>
        <v>N/A</v>
      </c>
      <c r="AD296" s="77" t="str">
        <f>IF(Waarschuwingen!$B$35=TRUE,Waarschuwingen!$C$35,IF(F152&gt;1765.8,Waarschuwingen!$C$41,IF(F249="NO",F249,CONCATENATE(F249," / ",F272," N"))))</f>
        <v>N/A</v>
      </c>
      <c r="AE296" s="77" t="str">
        <f>IF(Waarschuwingen!$B$35=TRUE,Waarschuwingen!$C$35,IF(G152&gt;1765.8,Waarschuwingen!$C$41,IF(G249="NO",G249,CONCATENATE(G249," / ",G272," N"))))</f>
        <v>N/A</v>
      </c>
      <c r="AF296" s="77" t="str">
        <f>IF(Waarschuwingen!$B$35=TRUE,Waarschuwingen!$C$35,IF(H152&gt;1765.8,Waarschuwingen!$C$41,IF(H249="NO",H249,CONCATENATE(H249," / ",H272," N"))))</f>
        <v>N/A</v>
      </c>
      <c r="AG296" s="77" t="str">
        <f>IF(Waarschuwingen!$B$35=TRUE,Waarschuwingen!$C$35,IF(I152&gt;1765.8,Waarschuwingen!$C$41,IF(I249="NO",I249,CONCATENATE(I249," / ",I272," N"))))</f>
        <v>N/A</v>
      </c>
      <c r="AH296" s="77" t="str">
        <f>IF(Waarschuwingen!$B$35=TRUE,Waarschuwingen!$C$35,IF(J152&gt;1765.8,Waarschuwingen!$C$41,IF(J249="NO",J249,CONCATENATE(J249," / ",J272," N"))))</f>
        <v>N/A</v>
      </c>
      <c r="AI296" s="77" t="str">
        <f>IF(Waarschuwingen!$B$35=TRUE,Waarschuwingen!$C$35,IF(K152&gt;1765.8,Waarschuwingen!$C$41,IF(K249="NO",K249,CONCATENATE(K249," / ",K272," N"))))</f>
        <v>N/A</v>
      </c>
      <c r="AJ296" s="77" t="str">
        <f>IF(Waarschuwingen!$B$35=TRUE,Waarschuwingen!$C$35,IF(L152&gt;1765.8,Waarschuwingen!$C$41,IF(L249="NO",L249,CONCATENATE(L249," / ",L272," N"))))</f>
        <v>N/A</v>
      </c>
      <c r="AK296" s="77" t="str">
        <f>IF(Waarschuwingen!$B$35=TRUE,Waarschuwingen!$C$35,IF(M152&gt;1765.8,Waarschuwingen!$C$41,IF(M249="NO",M249,CONCATENATE(M249," / ",M272," N"))))</f>
        <v>N/A</v>
      </c>
      <c r="AL296" s="77" t="str">
        <f>IF(Waarschuwingen!$B$35=TRUE,Waarschuwingen!$C$35,IF(N152&gt;1765.8,Waarschuwingen!$C$41,IF(N249="NO",N249,CONCATENATE(N249," / ",N272," N"))))</f>
        <v>N/A</v>
      </c>
      <c r="AM296" s="77" t="str">
        <f>IF(Waarschuwingen!$B$35=TRUE,Waarschuwingen!$C$35,IF(O152&gt;1765.8,Waarschuwingen!$C$41,IF(O249="NO",O249,CONCATENATE(O249," / ",O272," N"))))</f>
        <v>N/A</v>
      </c>
      <c r="AN296" s="77" t="str">
        <f>IF(Waarschuwingen!$B$35=TRUE,Waarschuwingen!$C$35,IF(P152&gt;1765.8,Waarschuwingen!$C$41,IF(P249="NO",P249,CONCATENATE(P249," / ",P272," N"))))</f>
        <v>N/A</v>
      </c>
      <c r="AO296" s="77" t="str">
        <f>IF(Waarschuwingen!$B$35=TRUE,Waarschuwingen!$C$35,IF(Q152&gt;1765.8,Waarschuwingen!$C$41,IF(Q249="NO",Q249,CONCATENATE(Q249," / ",Q272," N"))))</f>
        <v>N/A</v>
      </c>
      <c r="AP296" s="77" t="str">
        <f>IF(Waarschuwingen!$B$35=TRUE,Waarschuwingen!$C$35,IF(R152&gt;1765.8,Waarschuwingen!$C$41,IF(R249="NO",R249,CONCATENATE(R249," / ",R272," N"))))</f>
        <v>N/A</v>
      </c>
      <c r="AQ296" s="77" t="str">
        <f>IF(Waarschuwingen!$B$35=TRUE,Waarschuwingen!$C$35,IF(S152&gt;1765.8,Waarschuwingen!$C$41,IF(S249="NO",S249,CONCATENATE(S249," / ",S272," N"))))</f>
        <v>N/A</v>
      </c>
      <c r="AR296" s="77" t="str">
        <f>IF(Waarschuwingen!$B$35=TRUE,Waarschuwingen!$C$35,IF(T152&gt;1765.8,Waarschuwingen!$C$41,IF(T249="NO",T249,CONCATENATE(T249," / ",T272," N"))))</f>
        <v>N/A</v>
      </c>
      <c r="AS296" s="77" t="str">
        <f>IF(Waarschuwingen!$B$35=TRUE,Waarschuwingen!$C$35,IF(U152&gt;1765.8,Waarschuwingen!$C$41,IF(U249="NO",U249,CONCATENATE(U249," / ",U272," N"))))</f>
        <v>N/A</v>
      </c>
      <c r="AT296" s="77" t="str">
        <f>IF(Waarschuwingen!$B$35=TRUE,Waarschuwingen!$C$35,IF(V152&gt;1765.8,Waarschuwingen!$C$41,IF(V249="NO",V249,CONCATENATE(V249," / ",V272," N"))))</f>
        <v>N/A</v>
      </c>
      <c r="AU296" s="77" t="str">
        <f>IF(Waarschuwingen!$B$35=TRUE,Waarschuwingen!$C$35,IF(W152&gt;1765.8,Waarschuwingen!$C$41,IF(W249="NO",W249,CONCATENATE(W249," / ",W272," N"))))</f>
        <v>N/A</v>
      </c>
    </row>
    <row r="297" spans="26:47" x14ac:dyDescent="0.25">
      <c r="Z297" s="204"/>
      <c r="AA297" s="20">
        <f>$C$80</f>
        <v>1600</v>
      </c>
      <c r="AB297" s="36">
        <f t="shared" si="132"/>
        <v>1.6</v>
      </c>
      <c r="AC297" s="76" t="str">
        <f>IF(Waarschuwingen!$B$35=TRUE,Waarschuwingen!$C$35,IF(E153&gt;1765.8,Waarschuwingen!$C$41,IF(E250="NO",E250,CONCATENATE(E250," / ",E273," N"))))</f>
        <v>N/A</v>
      </c>
      <c r="AD297" s="77" t="str">
        <f>IF(Waarschuwingen!$B$35=TRUE,Waarschuwingen!$C$35,IF(F153&gt;1765.8,Waarschuwingen!$C$41,IF(F250="NO",F250,CONCATENATE(F250," / ",F273," N"))))</f>
        <v>N/A</v>
      </c>
      <c r="AE297" s="77" t="str">
        <f>IF(Waarschuwingen!$B$35=TRUE,Waarschuwingen!$C$35,IF(G153&gt;1765.8,Waarschuwingen!$C$41,IF(G250="NO",G250,CONCATENATE(G250," / ",G273," N"))))</f>
        <v>N/A</v>
      </c>
      <c r="AF297" s="77" t="str">
        <f>IF(Waarschuwingen!$B$35=TRUE,Waarschuwingen!$C$35,IF(H153&gt;1765.8,Waarschuwingen!$C$41,IF(H250="NO",H250,CONCATENATE(H250," / ",H273," N"))))</f>
        <v>N/A</v>
      </c>
      <c r="AG297" s="77" t="str">
        <f>IF(Waarschuwingen!$B$35=TRUE,Waarschuwingen!$C$35,IF(I153&gt;1765.8,Waarschuwingen!$C$41,IF(I250="NO",I250,CONCATENATE(I250," / ",I273," N"))))</f>
        <v>N/A</v>
      </c>
      <c r="AH297" s="77" t="str">
        <f>IF(Waarschuwingen!$B$35=TRUE,Waarschuwingen!$C$35,IF(J153&gt;1765.8,Waarschuwingen!$C$41,IF(J250="NO",J250,CONCATENATE(J250," / ",J273," N"))))</f>
        <v>N/A</v>
      </c>
      <c r="AI297" s="77" t="str">
        <f>IF(Waarschuwingen!$B$35=TRUE,Waarschuwingen!$C$35,IF(K153&gt;1765.8,Waarschuwingen!$C$41,IF(K250="NO",K250,CONCATENATE(K250," / ",K273," N"))))</f>
        <v>N/A</v>
      </c>
      <c r="AJ297" s="77" t="str">
        <f>IF(Waarschuwingen!$B$35=TRUE,Waarschuwingen!$C$35,IF(L153&gt;1765.8,Waarschuwingen!$C$41,IF(L250="NO",L250,CONCATENATE(L250," / ",L273," N"))))</f>
        <v>N/A</v>
      </c>
      <c r="AK297" s="77" t="str">
        <f>IF(Waarschuwingen!$B$35=TRUE,Waarschuwingen!$C$35,IF(M153&gt;1765.8,Waarschuwingen!$C$41,IF(M250="NO",M250,CONCATENATE(M250," / ",M273," N"))))</f>
        <v>N/A</v>
      </c>
      <c r="AL297" s="77" t="str">
        <f>IF(Waarschuwingen!$B$35=TRUE,Waarschuwingen!$C$35,IF(N153&gt;1765.8,Waarschuwingen!$C$41,IF(N250="NO",N250,CONCATENATE(N250," / ",N273," N"))))</f>
        <v>N/A</v>
      </c>
      <c r="AM297" s="77" t="str">
        <f>IF(Waarschuwingen!$B$35=TRUE,Waarschuwingen!$C$35,IF(O153&gt;1765.8,Waarschuwingen!$C$41,IF(O250="NO",O250,CONCATENATE(O250," / ",O273," N"))))</f>
        <v>N/A</v>
      </c>
      <c r="AN297" s="77" t="str">
        <f>IF(Waarschuwingen!$B$35=TRUE,Waarschuwingen!$C$35,IF(P153&gt;1765.8,Waarschuwingen!$C$41,IF(P250="NO",P250,CONCATENATE(P250," / ",P273," N"))))</f>
        <v>N/A</v>
      </c>
      <c r="AO297" s="77" t="str">
        <f>IF(Waarschuwingen!$B$35=TRUE,Waarschuwingen!$C$35,IF(Q153&gt;1765.8,Waarschuwingen!$C$41,IF(Q250="NO",Q250,CONCATENATE(Q250," / ",Q273," N"))))</f>
        <v>N/A</v>
      </c>
      <c r="AP297" s="77" t="str">
        <f>IF(Waarschuwingen!$B$35=TRUE,Waarschuwingen!$C$35,IF(R153&gt;1765.8,Waarschuwingen!$C$41,IF(R250="NO",R250,CONCATENATE(R250," / ",R273," N"))))</f>
        <v>N/A</v>
      </c>
      <c r="AQ297" s="77" t="str">
        <f>IF(Waarschuwingen!$B$35=TRUE,Waarschuwingen!$C$35,IF(S153&gt;1765.8,Waarschuwingen!$C$41,IF(S250="NO",S250,CONCATENATE(S250," / ",S273," N"))))</f>
        <v>N/A</v>
      </c>
      <c r="AR297" s="77" t="str">
        <f>IF(Waarschuwingen!$B$35=TRUE,Waarschuwingen!$C$35,IF(T153&gt;1765.8,Waarschuwingen!$C$41,IF(T250="NO",T250,CONCATENATE(T250," / ",T273," N"))))</f>
        <v>N/A</v>
      </c>
      <c r="AS297" s="77" t="str">
        <f>IF(Waarschuwingen!$B$35=TRUE,Waarschuwingen!$C$35,IF(U153&gt;1765.8,Waarschuwingen!$C$41,IF(U250="NO",U250,CONCATENATE(U250," / ",U273," N"))))</f>
        <v>N/A</v>
      </c>
      <c r="AT297" s="77" t="str">
        <f>IF(Waarschuwingen!$B$35=TRUE,Waarschuwingen!$C$35,IF(V153&gt;1765.8,Waarschuwingen!$C$41,IF(V250="NO",V250,CONCATENATE(V250," / ",V273," N"))))</f>
        <v>N/A</v>
      </c>
      <c r="AU297" s="77" t="str">
        <f>IF(Waarschuwingen!$B$35=TRUE,Waarschuwingen!$C$35,IF(W153&gt;1765.8,Waarschuwingen!$C$41,IF(W250="NO",W250,CONCATENATE(W250," / ",W273," N"))))</f>
        <v>N/A</v>
      </c>
    </row>
    <row r="298" spans="26:47" x14ac:dyDescent="0.25">
      <c r="Z298" s="204"/>
      <c r="AA298" s="20">
        <f>$C$81</f>
        <v>1700</v>
      </c>
      <c r="AB298" s="36">
        <f t="shared" si="132"/>
        <v>1.7</v>
      </c>
      <c r="AC298" s="76" t="str">
        <f>IF(Waarschuwingen!$B$35=TRUE,Waarschuwingen!$C$35,IF(E154&gt;1765.8,Waarschuwingen!$C$41,IF(E251="NO",E251,CONCATENATE(E251," / ",E274," N"))))</f>
        <v>N/A</v>
      </c>
      <c r="AD298" s="77" t="str">
        <f>IF(Waarschuwingen!$B$35=TRUE,Waarschuwingen!$C$35,IF(F154&gt;1765.8,Waarschuwingen!$C$41,IF(F251="NO",F251,CONCATENATE(F251," / ",F274," N"))))</f>
        <v>N/A</v>
      </c>
      <c r="AE298" s="77" t="str">
        <f>IF(Waarschuwingen!$B$35=TRUE,Waarschuwingen!$C$35,IF(G154&gt;1765.8,Waarschuwingen!$C$41,IF(G251="NO",G251,CONCATENATE(G251," / ",G274," N"))))</f>
        <v>N/A</v>
      </c>
      <c r="AF298" s="77" t="str">
        <f>IF(Waarschuwingen!$B$35=TRUE,Waarschuwingen!$C$35,IF(H154&gt;1765.8,Waarschuwingen!$C$41,IF(H251="NO",H251,CONCATENATE(H251," / ",H274," N"))))</f>
        <v>N/A</v>
      </c>
      <c r="AG298" s="77" t="str">
        <f>IF(Waarschuwingen!$B$35=TRUE,Waarschuwingen!$C$35,IF(I154&gt;1765.8,Waarschuwingen!$C$41,IF(I251="NO",I251,CONCATENATE(I251," / ",I274," N"))))</f>
        <v>N/A</v>
      </c>
      <c r="AH298" s="77" t="str">
        <f>IF(Waarschuwingen!$B$35=TRUE,Waarschuwingen!$C$35,IF(J154&gt;1765.8,Waarschuwingen!$C$41,IF(J251="NO",J251,CONCATENATE(J251," / ",J274," N"))))</f>
        <v>N/A</v>
      </c>
      <c r="AI298" s="77" t="str">
        <f>IF(Waarschuwingen!$B$35=TRUE,Waarschuwingen!$C$35,IF(K154&gt;1765.8,Waarschuwingen!$C$41,IF(K251="NO",K251,CONCATENATE(K251," / ",K274," N"))))</f>
        <v>N/A</v>
      </c>
      <c r="AJ298" s="77" t="str">
        <f>IF(Waarschuwingen!$B$35=TRUE,Waarschuwingen!$C$35,IF(L154&gt;1765.8,Waarschuwingen!$C$41,IF(L251="NO",L251,CONCATENATE(L251," / ",L274," N"))))</f>
        <v>N/A</v>
      </c>
      <c r="AK298" s="77" t="str">
        <f>IF(Waarschuwingen!$B$35=TRUE,Waarschuwingen!$C$35,IF(M154&gt;1765.8,Waarschuwingen!$C$41,IF(M251="NO",M251,CONCATENATE(M251," / ",M274," N"))))</f>
        <v>N/A</v>
      </c>
      <c r="AL298" s="77" t="str">
        <f>IF(Waarschuwingen!$B$35=TRUE,Waarschuwingen!$C$35,IF(N154&gt;1765.8,Waarschuwingen!$C$41,IF(N251="NO",N251,CONCATENATE(N251," / ",N274," N"))))</f>
        <v>N/A</v>
      </c>
      <c r="AM298" s="77" t="str">
        <f>IF(Waarschuwingen!$B$35=TRUE,Waarschuwingen!$C$35,IF(O154&gt;1765.8,Waarschuwingen!$C$41,IF(O251="NO",O251,CONCATENATE(O251," / ",O274," N"))))</f>
        <v>N/A</v>
      </c>
      <c r="AN298" s="77" t="str">
        <f>IF(Waarschuwingen!$B$35=TRUE,Waarschuwingen!$C$35,IF(P154&gt;1765.8,Waarschuwingen!$C$41,IF(P251="NO",P251,CONCATENATE(P251," / ",P274," N"))))</f>
        <v>N/A</v>
      </c>
      <c r="AO298" s="77" t="str">
        <f>IF(Waarschuwingen!$B$35=TRUE,Waarschuwingen!$C$35,IF(Q154&gt;1765.8,Waarschuwingen!$C$41,IF(Q251="NO",Q251,CONCATENATE(Q251," / ",Q274," N"))))</f>
        <v>N/A</v>
      </c>
      <c r="AP298" s="77" t="str">
        <f>IF(Waarschuwingen!$B$35=TRUE,Waarschuwingen!$C$35,IF(R154&gt;1765.8,Waarschuwingen!$C$41,IF(R251="NO",R251,CONCATENATE(R251," / ",R274," N"))))</f>
        <v>N/A</v>
      </c>
      <c r="AQ298" s="77" t="str">
        <f>IF(Waarschuwingen!$B$35=TRUE,Waarschuwingen!$C$35,IF(S154&gt;1765.8,Waarschuwingen!$C$41,IF(S251="NO",S251,CONCATENATE(S251," / ",S274," N"))))</f>
        <v>N/A</v>
      </c>
      <c r="AR298" s="77" t="str">
        <f>IF(Waarschuwingen!$B$35=TRUE,Waarschuwingen!$C$35,IF(T154&gt;1765.8,Waarschuwingen!$C$41,IF(T251="NO",T251,CONCATENATE(T251," / ",T274," N"))))</f>
        <v>N/A</v>
      </c>
      <c r="AS298" s="77" t="str">
        <f>IF(Waarschuwingen!$B$35=TRUE,Waarschuwingen!$C$35,IF(U154&gt;1765.8,Waarschuwingen!$C$41,IF(U251="NO",U251,CONCATENATE(U251," / ",U274," N"))))</f>
        <v>N/A</v>
      </c>
      <c r="AT298" s="77" t="str">
        <f>IF(Waarschuwingen!$B$35=TRUE,Waarschuwingen!$C$35,IF(V154&gt;1765.8,Waarschuwingen!$C$41,IF(V251="NO",V251,CONCATENATE(V251," / ",V274," N"))))</f>
        <v>N/A</v>
      </c>
      <c r="AU298" s="77" t="str">
        <f>IF(Waarschuwingen!$B$35=TRUE,Waarschuwingen!$C$35,IF(W154&gt;1765.8,Waarschuwingen!$C$41,IF(W251="NO",W251,CONCATENATE(W251," / ",W274," N"))))</f>
        <v>N/A</v>
      </c>
    </row>
    <row r="299" spans="26:47" x14ac:dyDescent="0.25">
      <c r="Z299" s="204"/>
      <c r="AA299" s="20">
        <f>$C$82</f>
        <v>1800</v>
      </c>
      <c r="AB299" s="36">
        <f t="shared" si="132"/>
        <v>1.8</v>
      </c>
      <c r="AC299" s="76" t="str">
        <f>IF(Waarschuwingen!$B$35=TRUE,Waarschuwingen!$C$35,IF(E155&gt;1765.8,Waarschuwingen!$C$41,IF(E252="NO",E252,CONCATENATE(E252," / ",E275," N"))))</f>
        <v>N/A</v>
      </c>
      <c r="AD299" s="77" t="str">
        <f>IF(Waarschuwingen!$B$35=TRUE,Waarschuwingen!$C$35,IF(F155&gt;1765.8,Waarschuwingen!$C$41,IF(F252="NO",F252,CONCATENATE(F252," / ",F275," N"))))</f>
        <v>N/A</v>
      </c>
      <c r="AE299" s="77" t="str">
        <f>IF(Waarschuwingen!$B$35=TRUE,Waarschuwingen!$C$35,IF(G155&gt;1765.8,Waarschuwingen!$C$41,IF(G252="NO",G252,CONCATENATE(G252," / ",G275," N"))))</f>
        <v>N/A</v>
      </c>
      <c r="AF299" s="77" t="str">
        <f>IF(Waarschuwingen!$B$35=TRUE,Waarschuwingen!$C$35,IF(H155&gt;1765.8,Waarschuwingen!$C$41,IF(H252="NO",H252,CONCATENATE(H252," / ",H275," N"))))</f>
        <v>N/A</v>
      </c>
      <c r="AG299" s="77" t="str">
        <f>IF(Waarschuwingen!$B$35=TRUE,Waarschuwingen!$C$35,IF(I155&gt;1765.8,Waarschuwingen!$C$41,IF(I252="NO",I252,CONCATENATE(I252," / ",I275," N"))))</f>
        <v>N/A</v>
      </c>
      <c r="AH299" s="77" t="str">
        <f>IF(Waarschuwingen!$B$35=TRUE,Waarschuwingen!$C$35,IF(J155&gt;1765.8,Waarschuwingen!$C$41,IF(J252="NO",J252,CONCATENATE(J252," / ",J275," N"))))</f>
        <v>N/A</v>
      </c>
      <c r="AI299" s="77" t="str">
        <f>IF(Waarschuwingen!$B$35=TRUE,Waarschuwingen!$C$35,IF(K155&gt;1765.8,Waarschuwingen!$C$41,IF(K252="NO",K252,CONCATENATE(K252," / ",K275," N"))))</f>
        <v>N/A</v>
      </c>
      <c r="AJ299" s="77" t="str">
        <f>IF(Waarschuwingen!$B$35=TRUE,Waarschuwingen!$C$35,IF(L155&gt;1765.8,Waarschuwingen!$C$41,IF(L252="NO",L252,CONCATENATE(L252," / ",L275," N"))))</f>
        <v>N/A</v>
      </c>
      <c r="AK299" s="77" t="str">
        <f>IF(Waarschuwingen!$B$35=TRUE,Waarschuwingen!$C$35,IF(M155&gt;1765.8,Waarschuwingen!$C$41,IF(M252="NO",M252,CONCATENATE(M252," / ",M275," N"))))</f>
        <v>N/A</v>
      </c>
      <c r="AL299" s="77" t="str">
        <f>IF(Waarschuwingen!$B$35=TRUE,Waarschuwingen!$C$35,IF(N155&gt;1765.8,Waarschuwingen!$C$41,IF(N252="NO",N252,CONCATENATE(N252," / ",N275," N"))))</f>
        <v>N/A</v>
      </c>
      <c r="AM299" s="77" t="str">
        <f>IF(Waarschuwingen!$B$35=TRUE,Waarschuwingen!$C$35,IF(O155&gt;1765.8,Waarschuwingen!$C$41,IF(O252="NO",O252,CONCATENATE(O252," / ",O275," N"))))</f>
        <v>N/A</v>
      </c>
      <c r="AN299" s="77" t="str">
        <f>IF(Waarschuwingen!$B$35=TRUE,Waarschuwingen!$C$35,IF(P155&gt;1765.8,Waarschuwingen!$C$41,IF(P252="NO",P252,CONCATENATE(P252," / ",P275," N"))))</f>
        <v>N/A</v>
      </c>
      <c r="AO299" s="77" t="str">
        <f>IF(Waarschuwingen!$B$35=TRUE,Waarschuwingen!$C$35,IF(Q155&gt;1765.8,Waarschuwingen!$C$41,IF(Q252="NO",Q252,CONCATENATE(Q252," / ",Q275," N"))))</f>
        <v>N/A</v>
      </c>
      <c r="AP299" s="77" t="str">
        <f>IF(Waarschuwingen!$B$35=TRUE,Waarschuwingen!$C$35,IF(R155&gt;1765.8,Waarschuwingen!$C$41,IF(R252="NO",R252,CONCATENATE(R252," / ",R275," N"))))</f>
        <v>N/A</v>
      </c>
      <c r="AQ299" s="77" t="str">
        <f>IF(Waarschuwingen!$B$35=TRUE,Waarschuwingen!$C$35,IF(S155&gt;1765.8,Waarschuwingen!$C$41,IF(S252="NO",S252,CONCATENATE(S252," / ",S275," N"))))</f>
        <v>N/A</v>
      </c>
      <c r="AR299" s="77" t="str">
        <f>IF(Waarschuwingen!$B$35=TRUE,Waarschuwingen!$C$35,IF(T155&gt;1765.8,Waarschuwingen!$C$41,IF(T252="NO",T252,CONCATENATE(T252," / ",T275," N"))))</f>
        <v>N/A</v>
      </c>
      <c r="AS299" s="77" t="str">
        <f>IF(Waarschuwingen!$B$35=TRUE,Waarschuwingen!$C$35,IF(U155&gt;1765.8,Waarschuwingen!$C$41,IF(U252="NO",U252,CONCATENATE(U252," / ",U275," N"))))</f>
        <v>N/A</v>
      </c>
      <c r="AT299" s="77" t="str">
        <f>IF(Waarschuwingen!$B$35=TRUE,Waarschuwingen!$C$35,IF(V155&gt;1765.8,Waarschuwingen!$C$41,IF(V252="NO",V252,CONCATENATE(V252," / ",V275," N"))))</f>
        <v>N/A</v>
      </c>
      <c r="AU299" s="77" t="str">
        <f>IF(Waarschuwingen!$B$35=TRUE,Waarschuwingen!$C$35,IF(W155&gt;1765.8,Waarschuwingen!$C$41,IF(W252="NO",W252,CONCATENATE(W252," / ",W275," N"))))</f>
        <v>N/A</v>
      </c>
    </row>
    <row r="300" spans="26:47" x14ac:dyDescent="0.25">
      <c r="Z300" s="204"/>
      <c r="AA300" s="20">
        <f>$C$83</f>
        <v>1900</v>
      </c>
      <c r="AB300" s="36">
        <f t="shared" si="132"/>
        <v>1.9000000000000001</v>
      </c>
      <c r="AC300" s="76" t="str">
        <f>IF(Waarschuwingen!$B$35=TRUE,Waarschuwingen!$C$35,IF(E156&gt;1765.8,Waarschuwingen!$C$41,IF(E253="NO",E253,CONCATENATE(E253," / ",E276," N"))))</f>
        <v>N/A</v>
      </c>
      <c r="AD300" s="77" t="str">
        <f>IF(Waarschuwingen!$B$35=TRUE,Waarschuwingen!$C$35,IF(F156&gt;1765.8,Waarschuwingen!$C$41,IF(F253="NO",F253,CONCATENATE(F253," / ",F276," N"))))</f>
        <v>N/A</v>
      </c>
      <c r="AE300" s="77" t="str">
        <f>IF(Waarschuwingen!$B$35=TRUE,Waarschuwingen!$C$35,IF(G156&gt;1765.8,Waarschuwingen!$C$41,IF(G253="NO",G253,CONCATENATE(G253," / ",G276," N"))))</f>
        <v>N/A</v>
      </c>
      <c r="AF300" s="77" t="str">
        <f>IF(Waarschuwingen!$B$35=TRUE,Waarschuwingen!$C$35,IF(H156&gt;1765.8,Waarschuwingen!$C$41,IF(H253="NO",H253,CONCATENATE(H253," / ",H276," N"))))</f>
        <v>N/A</v>
      </c>
      <c r="AG300" s="77" t="str">
        <f>IF(Waarschuwingen!$B$35=TRUE,Waarschuwingen!$C$35,IF(I156&gt;1765.8,Waarschuwingen!$C$41,IF(I253="NO",I253,CONCATENATE(I253," / ",I276," N"))))</f>
        <v>N/A</v>
      </c>
      <c r="AH300" s="77" t="str">
        <f>IF(Waarschuwingen!$B$35=TRUE,Waarschuwingen!$C$35,IF(J156&gt;1765.8,Waarschuwingen!$C$41,IF(J253="NO",J253,CONCATENATE(J253," / ",J276," N"))))</f>
        <v>N/A</v>
      </c>
      <c r="AI300" s="77" t="str">
        <f>IF(Waarschuwingen!$B$35=TRUE,Waarschuwingen!$C$35,IF(K156&gt;1765.8,Waarschuwingen!$C$41,IF(K253="NO",K253,CONCATENATE(K253," / ",K276," N"))))</f>
        <v>N/A</v>
      </c>
      <c r="AJ300" s="77" t="str">
        <f>IF(Waarschuwingen!$B$35=TRUE,Waarschuwingen!$C$35,IF(L156&gt;1765.8,Waarschuwingen!$C$41,IF(L253="NO",L253,CONCATENATE(L253," / ",L276," N"))))</f>
        <v>N/A</v>
      </c>
      <c r="AK300" s="77" t="str">
        <f>IF(Waarschuwingen!$B$35=TRUE,Waarschuwingen!$C$35,IF(M156&gt;1765.8,Waarschuwingen!$C$41,IF(M253="NO",M253,CONCATENATE(M253," / ",M276," N"))))</f>
        <v>N/A</v>
      </c>
      <c r="AL300" s="77" t="str">
        <f>IF(Waarschuwingen!$B$35=TRUE,Waarschuwingen!$C$35,IF(N156&gt;1765.8,Waarschuwingen!$C$41,IF(N253="NO",N253,CONCATENATE(N253," / ",N276," N"))))</f>
        <v>N/A</v>
      </c>
      <c r="AM300" s="77" t="str">
        <f>IF(Waarschuwingen!$B$35=TRUE,Waarschuwingen!$C$35,IF(O156&gt;1765.8,Waarschuwingen!$C$41,IF(O253="NO",O253,CONCATENATE(O253," / ",O276," N"))))</f>
        <v>N/A</v>
      </c>
      <c r="AN300" s="77" t="str">
        <f>IF(Waarschuwingen!$B$35=TRUE,Waarschuwingen!$C$35,IF(P156&gt;1765.8,Waarschuwingen!$C$41,IF(P253="NO",P253,CONCATENATE(P253," / ",P276," N"))))</f>
        <v>N/A</v>
      </c>
      <c r="AO300" s="77" t="str">
        <f>IF(Waarschuwingen!$B$35=TRUE,Waarschuwingen!$C$35,IF(Q156&gt;1765.8,Waarschuwingen!$C$41,IF(Q253="NO",Q253,CONCATENATE(Q253," / ",Q276," N"))))</f>
        <v>N/A</v>
      </c>
      <c r="AP300" s="77" t="str">
        <f>IF(Waarschuwingen!$B$35=TRUE,Waarschuwingen!$C$35,IF(R156&gt;1765.8,Waarschuwingen!$C$41,IF(R253="NO",R253,CONCATENATE(R253," / ",R276," N"))))</f>
        <v>N/A</v>
      </c>
      <c r="AQ300" s="77" t="str">
        <f>IF(Waarschuwingen!$B$35=TRUE,Waarschuwingen!$C$35,IF(S156&gt;1765.8,Waarschuwingen!$C$41,IF(S253="NO",S253,CONCATENATE(S253," / ",S276," N"))))</f>
        <v>N/A</v>
      </c>
      <c r="AR300" s="77" t="str">
        <f>IF(Waarschuwingen!$B$35=TRUE,Waarschuwingen!$C$35,IF(T156&gt;1765.8,Waarschuwingen!$C$41,IF(T253="NO",T253,CONCATENATE(T253," / ",T276," N"))))</f>
        <v>N/A</v>
      </c>
      <c r="AS300" s="77" t="str">
        <f>IF(Waarschuwingen!$B$35=TRUE,Waarschuwingen!$C$35,IF(U156&gt;1765.8,Waarschuwingen!$C$41,IF(U253="NO",U253,CONCATENATE(U253," / ",U276," N"))))</f>
        <v>N/A</v>
      </c>
      <c r="AT300" s="77" t="str">
        <f>IF(Waarschuwingen!$B$35=TRUE,Waarschuwingen!$C$35,IF(V156&gt;1765.8,Waarschuwingen!$C$41,IF(V253="NO",V253,CONCATENATE(V253," / ",V276," N"))))</f>
        <v>N/A</v>
      </c>
      <c r="AU300" s="77" t="str">
        <f>IF(Waarschuwingen!$B$35=TRUE,Waarschuwingen!$C$35,IF(W156&gt;1765.8,Waarschuwingen!$C$41,IF(W253="NO",W253,CONCATENATE(W253," / ",W276," N"))))</f>
        <v>N/A</v>
      </c>
    </row>
    <row r="301" spans="26:47" ht="15.75" thickBot="1" x14ac:dyDescent="0.3">
      <c r="Z301" s="205"/>
      <c r="AA301" s="21">
        <f>$C$84</f>
        <v>2000</v>
      </c>
      <c r="AB301" s="37">
        <f t="shared" si="132"/>
        <v>2</v>
      </c>
      <c r="AC301" s="76" t="str">
        <f>IF(Waarschuwingen!$B$35=TRUE,Waarschuwingen!$C$35,IF(E157&gt;1765.8,Waarschuwingen!$C$41,IF(E254="NO",E254,CONCATENATE(E254," / ",E277," N"))))</f>
        <v>N/A</v>
      </c>
      <c r="AD301" s="77" t="str">
        <f>IF(Waarschuwingen!$B$35=TRUE,Waarschuwingen!$C$35,IF(F157&gt;1765.8,Waarschuwingen!$C$41,IF(F254="NO",F254,CONCATENATE(F254," / ",F277," N"))))</f>
        <v>N/A</v>
      </c>
      <c r="AE301" s="77" t="str">
        <f>IF(Waarschuwingen!$B$35=TRUE,Waarschuwingen!$C$35,IF(G157&gt;1765.8,Waarschuwingen!$C$41,IF(G254="NO",G254,CONCATENATE(G254," / ",G277," N"))))</f>
        <v>N/A</v>
      </c>
      <c r="AF301" s="77" t="str">
        <f>IF(Waarschuwingen!$B$35=TRUE,Waarschuwingen!$C$35,IF(H157&gt;1765.8,Waarschuwingen!$C$41,IF(H254="NO",H254,CONCATENATE(H254," / ",H277," N"))))</f>
        <v>N/A</v>
      </c>
      <c r="AG301" s="77" t="str">
        <f>IF(Waarschuwingen!$B$35=TRUE,Waarschuwingen!$C$35,IF(I157&gt;1765.8,Waarschuwingen!$C$41,IF(I254="NO",I254,CONCATENATE(I254," / ",I277," N"))))</f>
        <v>N/A</v>
      </c>
      <c r="AH301" s="77" t="str">
        <f>IF(Waarschuwingen!$B$35=TRUE,Waarschuwingen!$C$35,IF(J157&gt;1765.8,Waarschuwingen!$C$41,IF(J254="NO",J254,CONCATENATE(J254," / ",J277," N"))))</f>
        <v>N/A</v>
      </c>
      <c r="AI301" s="77" t="str">
        <f>IF(Waarschuwingen!$B$35=TRUE,Waarschuwingen!$C$35,IF(K157&gt;1765.8,Waarschuwingen!$C$41,IF(K254="NO",K254,CONCATENATE(K254," / ",K277," N"))))</f>
        <v>N/A</v>
      </c>
      <c r="AJ301" s="77" t="str">
        <f>IF(Waarschuwingen!$B$35=TRUE,Waarschuwingen!$C$35,IF(L157&gt;1765.8,Waarschuwingen!$C$41,IF(L254="NO",L254,CONCATENATE(L254," / ",L277," N"))))</f>
        <v>N/A</v>
      </c>
      <c r="AK301" s="77" t="str">
        <f>IF(Waarschuwingen!$B$35=TRUE,Waarschuwingen!$C$35,IF(M157&gt;1765.8,Waarschuwingen!$C$41,IF(M254="NO",M254,CONCATENATE(M254," / ",M277," N"))))</f>
        <v>N/A</v>
      </c>
      <c r="AL301" s="77" t="str">
        <f>IF(Waarschuwingen!$B$35=TRUE,Waarschuwingen!$C$35,IF(N157&gt;1765.8,Waarschuwingen!$C$41,IF(N254="NO",N254,CONCATENATE(N254," / ",N277," N"))))</f>
        <v>N/A</v>
      </c>
      <c r="AM301" s="77" t="str">
        <f>IF(Waarschuwingen!$B$35=TRUE,Waarschuwingen!$C$35,IF(O157&gt;1765.8,Waarschuwingen!$C$41,IF(O254="NO",O254,CONCATENATE(O254," / ",O277," N"))))</f>
        <v>N/A</v>
      </c>
      <c r="AN301" s="77" t="str">
        <f>IF(Waarschuwingen!$B$35=TRUE,Waarschuwingen!$C$35,IF(P157&gt;1765.8,Waarschuwingen!$C$41,IF(P254="NO",P254,CONCATENATE(P254," / ",P277," N"))))</f>
        <v>N/A</v>
      </c>
      <c r="AO301" s="77" t="str">
        <f>IF(Waarschuwingen!$B$35=TRUE,Waarschuwingen!$C$35,IF(Q157&gt;1765.8,Waarschuwingen!$C$41,IF(Q254="NO",Q254,CONCATENATE(Q254," / ",Q277," N"))))</f>
        <v>N/A</v>
      </c>
      <c r="AP301" s="77" t="str">
        <f>IF(Waarschuwingen!$B$35=TRUE,Waarschuwingen!$C$35,IF(R157&gt;1765.8,Waarschuwingen!$C$41,IF(R254="NO",R254,CONCATENATE(R254," / ",R277," N"))))</f>
        <v>N/A</v>
      </c>
      <c r="AQ301" s="77" t="str">
        <f>IF(Waarschuwingen!$B$35=TRUE,Waarschuwingen!$C$35,IF(S157&gt;1765.8,Waarschuwingen!$C$41,IF(S254="NO",S254,CONCATENATE(S254," / ",S277," N"))))</f>
        <v>N/A</v>
      </c>
      <c r="AR301" s="77" t="str">
        <f>IF(Waarschuwingen!$B$35=TRUE,Waarschuwingen!$C$35,IF(T157&gt;1765.8,Waarschuwingen!$C$41,IF(T254="NO",T254,CONCATENATE(T254," / ",T277," N"))))</f>
        <v>N/A</v>
      </c>
      <c r="AS301" s="77" t="str">
        <f>IF(Waarschuwingen!$B$35=TRUE,Waarschuwingen!$C$35,IF(U157&gt;1765.8,Waarschuwingen!$C$41,IF(U254="NO",U254,CONCATENATE(U254," / ",U277," N"))))</f>
        <v>N/A</v>
      </c>
      <c r="AT301" s="77" t="str">
        <f>IF(Waarschuwingen!$B$35=TRUE,Waarschuwingen!$C$35,IF(V157&gt;1765.8,Waarschuwingen!$C$41,IF(V254="NO",V254,CONCATENATE(V254," / ",V277," N"))))</f>
        <v>N/A</v>
      </c>
      <c r="AU301" s="77" t="str">
        <f>IF(Waarschuwingen!$B$35=TRUE,Waarschuwingen!$C$35,IF(W157&gt;1765.8,Waarschuwingen!$C$41,IF(W254="NO",W254,CONCATENATE(W254," / ",W277," N"))))</f>
        <v>N/A</v>
      </c>
    </row>
  </sheetData>
  <mergeCells count="93">
    <mergeCell ref="Z237:AB239"/>
    <mergeCell ref="AC237:AU237"/>
    <mergeCell ref="Z240:Z254"/>
    <mergeCell ref="Z212:AB214"/>
    <mergeCell ref="AC212:AU212"/>
    <mergeCell ref="Z215:Z229"/>
    <mergeCell ref="B237:D239"/>
    <mergeCell ref="E237:W237"/>
    <mergeCell ref="B240:B254"/>
    <mergeCell ref="B235:D235"/>
    <mergeCell ref="B191:B205"/>
    <mergeCell ref="B209:V210"/>
    <mergeCell ref="B212:D214"/>
    <mergeCell ref="E212:W212"/>
    <mergeCell ref="B215:B229"/>
    <mergeCell ref="B232:V233"/>
    <mergeCell ref="B184:V185"/>
    <mergeCell ref="B136:V137"/>
    <mergeCell ref="B140:D142"/>
    <mergeCell ref="E140:W140"/>
    <mergeCell ref="B143:B157"/>
    <mergeCell ref="B188:D190"/>
    <mergeCell ref="E188:W188"/>
    <mergeCell ref="J41:L41"/>
    <mergeCell ref="B160:V161"/>
    <mergeCell ref="B164:D166"/>
    <mergeCell ref="E164:W164"/>
    <mergeCell ref="B167:B181"/>
    <mergeCell ref="B88:V89"/>
    <mergeCell ref="B112:V113"/>
    <mergeCell ref="B116:D118"/>
    <mergeCell ref="E116:W116"/>
    <mergeCell ref="B119:B133"/>
    <mergeCell ref="B92:D94"/>
    <mergeCell ref="E92:W92"/>
    <mergeCell ref="B95:B109"/>
    <mergeCell ref="B62:V63"/>
    <mergeCell ref="C50:F50"/>
    <mergeCell ref="C51:F51"/>
    <mergeCell ref="B47:H48"/>
    <mergeCell ref="B70:B84"/>
    <mergeCell ref="B57:V58"/>
    <mergeCell ref="E67:W67"/>
    <mergeCell ref="B67:D69"/>
    <mergeCell ref="J38:L38"/>
    <mergeCell ref="J40:L40"/>
    <mergeCell ref="J42:L42"/>
    <mergeCell ref="J43:L43"/>
    <mergeCell ref="J37:L37"/>
    <mergeCell ref="J39:L39"/>
    <mergeCell ref="B257:V258"/>
    <mergeCell ref="C35:E35"/>
    <mergeCell ref="B15:N16"/>
    <mergeCell ref="C32:E32"/>
    <mergeCell ref="C33:E33"/>
    <mergeCell ref="C23:E23"/>
    <mergeCell ref="C24:E24"/>
    <mergeCell ref="J29:L29"/>
    <mergeCell ref="J30:L30"/>
    <mergeCell ref="J31:L31"/>
    <mergeCell ref="C22:E22"/>
    <mergeCell ref="C30:E30"/>
    <mergeCell ref="C29:E29"/>
    <mergeCell ref="I34:N35"/>
    <mergeCell ref="J26:L26"/>
    <mergeCell ref="J27:L27"/>
    <mergeCell ref="I2:N3"/>
    <mergeCell ref="J5:L5"/>
    <mergeCell ref="J6:L6"/>
    <mergeCell ref="J24:L24"/>
    <mergeCell ref="J25:L25"/>
    <mergeCell ref="J22:L22"/>
    <mergeCell ref="J23:L23"/>
    <mergeCell ref="I19:N20"/>
    <mergeCell ref="B2:G3"/>
    <mergeCell ref="B26:G27"/>
    <mergeCell ref="B19:G20"/>
    <mergeCell ref="B5:C5"/>
    <mergeCell ref="E5:F5"/>
    <mergeCell ref="B10:D10"/>
    <mergeCell ref="B11:D11"/>
    <mergeCell ref="B12:D12"/>
    <mergeCell ref="B13:D13"/>
    <mergeCell ref="Z287:Z301"/>
    <mergeCell ref="B281:V282"/>
    <mergeCell ref="Z260:AB262"/>
    <mergeCell ref="AC260:AU260"/>
    <mergeCell ref="Z263:Z277"/>
    <mergeCell ref="Z284:AB286"/>
    <mergeCell ref="AC284:AU284"/>
    <mergeCell ref="B260:D262"/>
    <mergeCell ref="E260:W260"/>
    <mergeCell ref="B263:B277"/>
  </mergeCells>
  <conditionalFormatting sqref="E215:W229">
    <cfRule type="cellIs" dxfId="19" priority="18" operator="greaterThanOrEqual">
      <formula>100</formula>
    </cfRule>
    <cfRule type="cellIs" dxfId="18" priority="19" operator="between">
      <formula>50</formula>
      <formula>100</formula>
    </cfRule>
    <cfRule type="cellIs" dxfId="17" priority="20" operator="lessThanOrEqual">
      <formula>50</formula>
    </cfRule>
  </conditionalFormatting>
  <conditionalFormatting sqref="E240:W254">
    <cfRule type="cellIs" dxfId="16" priority="16" operator="equal">
      <formula>"NO"</formula>
    </cfRule>
    <cfRule type="cellIs" dxfId="15" priority="17" operator="equal">
      <formula>"YES"</formula>
    </cfRule>
  </conditionalFormatting>
  <conditionalFormatting sqref="AC215:AU229">
    <cfRule type="cellIs" dxfId="14" priority="37" operator="greaterThanOrEqual">
      <formula>100</formula>
    </cfRule>
    <cfRule type="cellIs" dxfId="13" priority="38" operator="between">
      <formula>50</formula>
      <formula>100</formula>
    </cfRule>
    <cfRule type="cellIs" dxfId="12" priority="39" operator="lessThanOrEqual">
      <formula>50</formula>
    </cfRule>
  </conditionalFormatting>
  <conditionalFormatting sqref="AC240:AU254">
    <cfRule type="cellIs" dxfId="11" priority="42" operator="equal">
      <formula>"NO"</formula>
    </cfRule>
    <cfRule type="cellIs" dxfId="10" priority="43" operator="equal">
      <formula>"YES"</formula>
    </cfRule>
  </conditionalFormatting>
  <conditionalFormatting sqref="AC287:AU301">
    <cfRule type="expression" dxfId="9" priority="3">
      <formula>AND(E240="YES",E263&lt;50)</formula>
    </cfRule>
    <cfRule type="expression" dxfId="8" priority="4">
      <formula>AND(E240="YES",E263&gt;=50,E263&lt;100)</formula>
    </cfRule>
    <cfRule type="expression" dxfId="7" priority="5">
      <formula>AND(E240="YES",E263&gt;=100)</formula>
    </cfRule>
    <cfRule type="expression" dxfId="6" priority="6">
      <formula>IF(AC287="NO",1)</formula>
    </cfRule>
  </conditionalFormatting>
  <pageMargins left="0.7" right="0.7" top="0.75" bottom="0.75" header="0.3" footer="0.3"/>
  <pageSetup paperSize="9" orientation="portrait" r:id="rId1"/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35" stopIfTrue="1" operator="equal" id="{B9DC6930-A5E5-44A9-9028-78958ECCC22D}">
            <xm:f>Waarschuwingen!$C$35</xm:f>
            <x14:dxf>
              <font>
                <b/>
                <i/>
                <color theme="1" tint="0.499984740745262"/>
              </font>
              <fill>
                <patternFill patternType="none">
                  <bgColor auto="1"/>
                </patternFill>
              </fill>
            </x14:dxf>
          </x14:cfRule>
          <x14:cfRule type="cellIs" priority="36" operator="equal" id="{D6191B04-D2D7-419D-B872-DBAD06BF5B36}">
            <xm:f>Waarschuwingen!$C$41</xm:f>
            <x14:dxf>
              <font>
                <b/>
                <i val="0"/>
                <color rgb="FFFF0000"/>
              </font>
              <fill>
                <patternFill>
                  <bgColor theme="1" tint="0.34998626667073579"/>
                </patternFill>
              </fill>
            </x14:dxf>
          </x14:cfRule>
          <xm:sqref>AC215:AU229</xm:sqref>
        </x14:conditionalFormatting>
        <x14:conditionalFormatting xmlns:xm="http://schemas.microsoft.com/office/excel/2006/main">
          <x14:cfRule type="cellIs" priority="40" stopIfTrue="1" operator="equal" id="{B570BD30-9098-4595-AC91-72F7CE52D3E8}">
            <xm:f>Waarschuwingen!$C$35</xm:f>
            <x14:dxf>
              <font>
                <b/>
                <i/>
                <color theme="1" tint="0.499984740745262"/>
              </font>
              <fill>
                <patternFill patternType="none">
                  <bgColor auto="1"/>
                </patternFill>
              </fill>
            </x14:dxf>
          </x14:cfRule>
          <x14:cfRule type="cellIs" priority="41" operator="equal" id="{2C8F95B2-5454-4530-B2EC-0D81EEBEEA44}">
            <xm:f>Waarschuwingen!$C$41</xm:f>
            <x14:dxf>
              <font>
                <b/>
                <i val="0"/>
                <color rgb="FFFF0000"/>
              </font>
              <fill>
                <patternFill>
                  <bgColor theme="1" tint="0.34998626667073579"/>
                </patternFill>
              </fill>
            </x14:dxf>
          </x14:cfRule>
          <xm:sqref>AC240:AU254</xm:sqref>
        </x14:conditionalFormatting>
        <x14:conditionalFormatting xmlns:xm="http://schemas.microsoft.com/office/excel/2006/main">
          <x14:cfRule type="cellIs" priority="1" operator="equal" id="{02A3F1A2-2092-478B-9D02-D9A0EA53BA09}">
            <xm:f>Waarschuwingen!$C$41</xm:f>
            <x14:dxf>
              <font>
                <b/>
                <i val="0"/>
                <color rgb="FFFF0000"/>
              </font>
              <fill>
                <patternFill>
                  <bgColor theme="1" tint="0.34998626667073579"/>
                </patternFill>
              </fill>
            </x14:dxf>
          </x14:cfRule>
          <x14:cfRule type="cellIs" priority="2" stopIfTrue="1" operator="equal" id="{F2E66C31-FB17-4BE8-85C3-C282A8064786}">
            <xm:f>Waarschuwingen!$C$35</xm:f>
            <x14:dxf>
              <font>
                <b/>
                <i/>
                <color theme="1" tint="0.499984740745262"/>
              </font>
              <fill>
                <patternFill patternType="none">
                  <bgColor auto="1"/>
                </patternFill>
              </fill>
            </x14:dxf>
          </x14:cfRule>
          <xm:sqref>AC287:AU301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Blad4"/>
  <dimension ref="A1:Q64"/>
  <sheetViews>
    <sheetView topLeftCell="A10" workbookViewId="0">
      <selection activeCell="C33" sqref="C33:X33"/>
    </sheetView>
  </sheetViews>
  <sheetFormatPr defaultRowHeight="15" x14ac:dyDescent="0.25"/>
  <cols>
    <col min="1" max="1" width="30.5703125" bestFit="1" customWidth="1"/>
    <col min="2" max="2" width="22.28515625" customWidth="1"/>
    <col min="3" max="3" width="16.5703125" customWidth="1"/>
    <col min="13" max="13" width="9.42578125" bestFit="1" customWidth="1"/>
    <col min="17" max="17" width="21.42578125" customWidth="1"/>
  </cols>
  <sheetData>
    <row r="1" spans="1:17" s="38" customFormat="1" ht="19.5" thickBot="1" x14ac:dyDescent="0.35">
      <c r="A1" s="41" t="s">
        <v>175</v>
      </c>
      <c r="B1" s="41" t="s">
        <v>176</v>
      </c>
    </row>
    <row r="2" spans="1:17" s="38" customFormat="1" x14ac:dyDescent="0.25">
      <c r="A2" s="38" t="s">
        <v>174</v>
      </c>
      <c r="B2" s="38" t="b">
        <f>OR(AND(input!$F$22&lt;&gt;"", input!$F$23&lt;&gt;""),input!$F$26&lt;&gt;"")</f>
        <v>0</v>
      </c>
    </row>
    <row r="3" spans="1:17" s="38" customFormat="1" x14ac:dyDescent="0.25">
      <c r="A3" s="38" t="s">
        <v>197</v>
      </c>
      <c r="B3" s="38" t="b">
        <f>AND(input!$F$19&lt;&gt;"",input!$F$20&lt;&gt;"")</f>
        <v>0</v>
      </c>
    </row>
    <row r="4" spans="1:17" s="38" customFormat="1" x14ac:dyDescent="0.25">
      <c r="A4" s="38" t="s">
        <v>192</v>
      </c>
      <c r="B4" s="38" t="b">
        <f>AND(input!$F$12&lt;&gt;"",input!F$13&lt;&gt;"",input!$F$14&lt;&gt;"",input!$F$15&lt;&gt;"",input!K13&lt;&gt;"",input!$K$14&lt;&gt;"",input!$K$15&lt;&gt;"",input!$K$16&lt;&gt;"",input!$K$17&lt;&gt;"",input!$F$31&lt;&gt;"",glasmaat_ingevuld?=TRUE)</f>
        <v>0</v>
      </c>
    </row>
    <row r="5" spans="1:17" s="38" customFormat="1" x14ac:dyDescent="0.25">
      <c r="A5" s="38" t="s">
        <v>184</v>
      </c>
      <c r="B5" s="38" t="b">
        <f>IF(input!$F$22&lt;&gt;"",TRUE, FALSE)</f>
        <v>0</v>
      </c>
    </row>
    <row r="6" spans="1:17" s="38" customFormat="1" x14ac:dyDescent="0.25">
      <c r="A6" s="38" t="s">
        <v>183</v>
      </c>
      <c r="B6" s="38" t="b">
        <f>IF(input!$F$23&lt;&gt;"",TRUE, FALSE)</f>
        <v>0</v>
      </c>
    </row>
    <row r="7" spans="1:17" s="38" customFormat="1" x14ac:dyDescent="0.25">
      <c r="A7" s="38" t="s">
        <v>193</v>
      </c>
      <c r="B7" s="38" t="b">
        <f>OR(AND(glass_width_ingevuld?=TRUE,glass_height_ingevuld?=FALSE),AND(glass_width_ingevuld?=FALSE,glass_height_ingevuld?=TRUE))</f>
        <v>0</v>
      </c>
    </row>
    <row r="8" spans="1:17" s="38" customFormat="1" x14ac:dyDescent="0.25"/>
    <row r="9" spans="1:17" s="38" customFormat="1" x14ac:dyDescent="0.25"/>
    <row r="10" spans="1:17" s="38" customFormat="1" x14ac:dyDescent="0.25">
      <c r="K10" s="38" t="s">
        <v>196</v>
      </c>
      <c r="N10" s="38">
        <f>COUNTIF(B12:B22,TRUE)</f>
        <v>2</v>
      </c>
    </row>
    <row r="11" spans="1:17" ht="19.5" thickBot="1" x14ac:dyDescent="0.35">
      <c r="A11" s="41" t="s">
        <v>168</v>
      </c>
      <c r="B11" s="41" t="s">
        <v>173</v>
      </c>
      <c r="C11" s="232" t="s">
        <v>215</v>
      </c>
      <c r="D11" s="232"/>
      <c r="E11" s="232"/>
      <c r="F11" s="232"/>
      <c r="G11" s="232"/>
      <c r="H11" s="232"/>
      <c r="I11" s="232"/>
      <c r="J11" s="232"/>
      <c r="K11" s="232"/>
      <c r="L11" s="232"/>
      <c r="M11" s="232"/>
      <c r="N11" s="232"/>
      <c r="O11" s="232"/>
      <c r="P11" s="232"/>
    </row>
    <row r="12" spans="1:17" s="38" customFormat="1" x14ac:dyDescent="0.25">
      <c r="A12" s="40" t="s">
        <v>191</v>
      </c>
      <c r="B12" s="40" t="b">
        <f>IF(alle_waarden_voor_overview?=FALSE, TRUE, FALSE)</f>
        <v>1</v>
      </c>
      <c r="C12" s="40" t="s">
        <v>198</v>
      </c>
      <c r="Q12"/>
    </row>
    <row r="13" spans="1:17" s="38" customFormat="1" x14ac:dyDescent="0.25">
      <c r="A13" s="40" t="s">
        <v>182</v>
      </c>
      <c r="B13" s="40" t="b">
        <f>IF(Fh_en_Fb_ingevuld?=FALSE, TRUE, FALSE)</f>
        <v>1</v>
      </c>
      <c r="C13" s="40" t="s">
        <v>199</v>
      </c>
      <c r="Q13"/>
    </row>
    <row r="14" spans="1:17" s="38" customFormat="1" x14ac:dyDescent="0.25">
      <c r="A14" s="40" t="s">
        <v>186</v>
      </c>
      <c r="B14" s="40" t="b">
        <f>AND(glass_width_ingevuld?=TRUE,glass_height_ingevuld?=FALSE)</f>
        <v>0</v>
      </c>
      <c r="C14" s="40" t="s">
        <v>188</v>
      </c>
      <c r="Q14"/>
    </row>
    <row r="15" spans="1:17" s="38" customFormat="1" x14ac:dyDescent="0.25">
      <c r="A15" s="40" t="s">
        <v>185</v>
      </c>
      <c r="B15" s="40" t="b">
        <f>AND(glass_width_ingevuld?=FALSE, glass_height_ingevuld?=TRUE)</f>
        <v>0</v>
      </c>
      <c r="C15" s="40" t="s">
        <v>187</v>
      </c>
      <c r="Q15"/>
    </row>
    <row r="16" spans="1:17" x14ac:dyDescent="0.25">
      <c r="A16" t="s">
        <v>169</v>
      </c>
      <c r="B16" t="b">
        <f>AND(input!$K$14&lt;&gt;0,input!$K$15=0)</f>
        <v>0</v>
      </c>
      <c r="C16" t="s">
        <v>177</v>
      </c>
    </row>
    <row r="17" spans="1:17" x14ac:dyDescent="0.25">
      <c r="A17" s="38" t="s">
        <v>170</v>
      </c>
      <c r="B17" t="b">
        <f>AND(input!$K$14=0,input!$K$15&lt;&gt;0)</f>
        <v>0</v>
      </c>
      <c r="C17" s="38" t="s">
        <v>177</v>
      </c>
    </row>
    <row r="18" spans="1:17" x14ac:dyDescent="0.25">
      <c r="A18" s="38" t="s">
        <v>171</v>
      </c>
      <c r="B18" t="b">
        <f>AND(input!$K$16&lt;&gt;0,input!$K$17=0)</f>
        <v>0</v>
      </c>
      <c r="C18" t="s">
        <v>178</v>
      </c>
    </row>
    <row r="19" spans="1:17" x14ac:dyDescent="0.25">
      <c r="A19" s="38" t="s">
        <v>172</v>
      </c>
      <c r="B19" t="b">
        <f>AND(input!$K$16=0,input!$K$17&lt;&gt;0)</f>
        <v>0</v>
      </c>
      <c r="C19" s="38" t="s">
        <v>178</v>
      </c>
    </row>
    <row r="20" spans="1:17" x14ac:dyDescent="0.25">
      <c r="A20" t="s">
        <v>226</v>
      </c>
      <c r="B20" t="b">
        <f>AND(input!$F$22&lt;&gt;"",input!$F$23&lt;&gt;"",input!$F$26&lt;&gt;"",input!$F$19-input!$F$22&lt;&gt;2*input!F26)</f>
        <v>0</v>
      </c>
      <c r="C20" t="s">
        <v>231</v>
      </c>
    </row>
    <row r="21" spans="1:17" x14ac:dyDescent="0.25">
      <c r="A21" t="s">
        <v>227</v>
      </c>
      <c r="B21" t="b">
        <f>AND(input!$F$22&lt;&gt;"",input!$F$23&lt;&gt;"",input!$F$26&lt;&gt;"",input!$F$20-input!$F$23&lt;&gt;2*input!F26)</f>
        <v>0</v>
      </c>
      <c r="C21" s="38" t="s">
        <v>232</v>
      </c>
    </row>
    <row r="22" spans="1:17" x14ac:dyDescent="0.25">
      <c r="A22" t="s">
        <v>194</v>
      </c>
      <c r="B22" t="b">
        <f>IF(CALC!$C$6+CALC!$C$7+CALC!$C$8+CALC!$F$6+CALC!$F$7&gt;input!$F$14-input!$F$15,TRUE,FALSE)</f>
        <v>0</v>
      </c>
      <c r="C22" t="s">
        <v>195</v>
      </c>
    </row>
    <row r="23" spans="1:17" s="38" customFormat="1" x14ac:dyDescent="0.25">
      <c r="A23" s="38" t="s">
        <v>222</v>
      </c>
      <c r="B23" s="38" t="b">
        <f>IF(AND(CALC!$M$24&lt;0,input!$F$19&lt;&gt;""), TRUE, FALSE)</f>
        <v>0</v>
      </c>
      <c r="C23" s="38" t="s">
        <v>224</v>
      </c>
      <c r="Q23"/>
    </row>
    <row r="24" spans="1:17" s="68" customFormat="1" x14ac:dyDescent="0.25">
      <c r="A24" s="68" t="s">
        <v>223</v>
      </c>
      <c r="B24" s="68" t="b">
        <f>IF(AND(CALC!$M$25&lt;0,input!$F$20&lt;&gt;""), TRUE, FALSE)</f>
        <v>0</v>
      </c>
      <c r="C24" s="68" t="s">
        <v>225</v>
      </c>
    </row>
    <row r="25" spans="1:17" s="69" customFormat="1" x14ac:dyDescent="0.25">
      <c r="A25" s="69" t="s">
        <v>228</v>
      </c>
      <c r="B25" s="69" t="b">
        <f>IF(input!$F$22&lt;&gt;"",IF((input!$F$19-input!$F$22)&gt;400,TRUE, FALSE),FALSE)</f>
        <v>0</v>
      </c>
      <c r="C25" s="69" t="s">
        <v>230</v>
      </c>
      <c r="M25" s="70" t="b">
        <f>IF(input!$F$22&lt;&gt;"",IF((input!$F$19-input!$F$22)&gt;400,TRUE, FALSE),FALSE)</f>
        <v>0</v>
      </c>
    </row>
    <row r="26" spans="1:17" s="69" customFormat="1" x14ac:dyDescent="0.25">
      <c r="A26" s="69" t="s">
        <v>229</v>
      </c>
      <c r="B26" s="69" t="b">
        <f>IF(input!$F$22&lt;&gt;0,IF(input!$F$19-input!$F$22&lt;&gt;input!$F$20-input!$F$23,TRUE,FALSE),FALSE)</f>
        <v>0</v>
      </c>
      <c r="C26" s="69" t="s">
        <v>235</v>
      </c>
      <c r="M26" s="70" t="b">
        <f>IF(input!$F$22&lt;&gt;0,IF(input!$F$19-input!$F$22&lt;&gt;input!$F$20-input!$F$23,TRUE,FALSE),FALSE)</f>
        <v>0</v>
      </c>
    </row>
    <row r="27" spans="1:17" s="69" customFormat="1" x14ac:dyDescent="0.25">
      <c r="A27" s="69" t="s">
        <v>234</v>
      </c>
      <c r="B27" s="69" t="b">
        <f>IF(input!$F$19-input!$F$22&lt;0, TRUE, FALSE)</f>
        <v>0</v>
      </c>
      <c r="C27" s="69" t="s">
        <v>237</v>
      </c>
    </row>
    <row r="28" spans="1:17" s="69" customFormat="1" x14ac:dyDescent="0.25"/>
    <row r="30" spans="1:17" x14ac:dyDescent="0.25">
      <c r="A30" t="s">
        <v>179</v>
      </c>
      <c r="B30" t="b">
        <f>IF(ROUNDDOWN(CALC!$F$22,1)+ROUNDDOWN(CALC!$F$23+CALC!$F$24,1)&gt;180,TRUE,FALSE)</f>
        <v>0</v>
      </c>
      <c r="C30" t="s">
        <v>181</v>
      </c>
    </row>
    <row r="32" spans="1:17" x14ac:dyDescent="0.25">
      <c r="Q32" s="38"/>
    </row>
    <row r="33" spans="1:17" x14ac:dyDescent="0.25">
      <c r="Q33" s="38"/>
    </row>
    <row r="34" spans="1:17" x14ac:dyDescent="0.25">
      <c r="A34" t="s">
        <v>189</v>
      </c>
      <c r="B34" t="b">
        <f>OR(gegevens_tekort_voor_specific?=TRUE,gegevens__tekort_voor_overview?=TRUE,g1_≠_0_en_t2___0=TRUE,g1___0_en_t2_≠_0=TRUE,g2_≠_0_en_t3___0=TRUE,g2___0_en_t3_≠_0=TRUE,A____Fb___Glass_width__2=TRUE,A____Fh___Glass_height__2=TRUE,Glass_width_wel__Glass_height_niet?=TRUE,Glass_width_niet__Glass_height_wel?=TRUE,B23=TRUE,B24=TRUE,glass_dikte_groter_dan_D_Dg=TRUE,B25=TRUE,B26=TRUE, B27=TRUE)</f>
        <v>1</v>
      </c>
      <c r="C34" s="38" t="s">
        <v>206</v>
      </c>
      <c r="E34" s="38"/>
      <c r="Q34" s="38"/>
    </row>
    <row r="35" spans="1:17" x14ac:dyDescent="0.25">
      <c r="A35" t="s">
        <v>190</v>
      </c>
      <c r="B35" s="38" t="b">
        <f>OR(gegevens__tekort_voor_overview?=TRUE,g1_≠_0_en_t2___0=TRUE,g1___0_en_t2_≠_0=TRUE,g2_≠_0_en_t3___0=TRUE,g2___0_en_t3_≠_0=TRUE,A____Fb___Glass_width__2=TRUE,A____Fh___Glass_height__2=TRUE,Glass_width_wel__Glass_height_niet?=TRUE,Glass_width_niet__Glass_height_wel?=TRUE,B23=TRUE,B24=TRUE,glass_dikte_groter_dan_D_Dg=TRUE,B25=TRUE,B26=TRUE, B27=TRUE)</f>
        <v>1</v>
      </c>
      <c r="C35" s="38" t="s">
        <v>206</v>
      </c>
      <c r="Q35" s="38"/>
    </row>
    <row r="36" spans="1:17" x14ac:dyDescent="0.25">
      <c r="Q36" s="38"/>
    </row>
    <row r="37" spans="1:17" x14ac:dyDescent="0.25">
      <c r="Q37" s="38"/>
    </row>
    <row r="38" spans="1:17" x14ac:dyDescent="0.25">
      <c r="Q38" s="38"/>
    </row>
    <row r="39" spans="1:17" x14ac:dyDescent="0.25">
      <c r="Q39" s="38"/>
    </row>
    <row r="40" spans="1:17" x14ac:dyDescent="0.25">
      <c r="Q40" s="38"/>
    </row>
    <row r="41" spans="1:17" x14ac:dyDescent="0.25">
      <c r="A41" s="42" t="s">
        <v>200</v>
      </c>
      <c r="B41" s="42"/>
      <c r="C41" s="43" t="s">
        <v>214</v>
      </c>
      <c r="D41" s="42"/>
      <c r="Q41" s="38"/>
    </row>
    <row r="43" spans="1:17" x14ac:dyDescent="0.25">
      <c r="C43" s="38"/>
    </row>
    <row r="44" spans="1:17" x14ac:dyDescent="0.25">
      <c r="C44" s="38"/>
    </row>
    <row r="45" spans="1:17" x14ac:dyDescent="0.25">
      <c r="C45" s="38"/>
    </row>
    <row r="46" spans="1:17" x14ac:dyDescent="0.25">
      <c r="C46" s="38"/>
    </row>
    <row r="47" spans="1:17" x14ac:dyDescent="0.25">
      <c r="C47" s="38"/>
    </row>
    <row r="48" spans="1:17" x14ac:dyDescent="0.25">
      <c r="C48" s="38"/>
    </row>
    <row r="49" spans="3:3" x14ac:dyDescent="0.25">
      <c r="C49" s="38"/>
    </row>
    <row r="50" spans="3:3" x14ac:dyDescent="0.25">
      <c r="C50" s="38"/>
    </row>
    <row r="51" spans="3:3" x14ac:dyDescent="0.25">
      <c r="C51" s="38"/>
    </row>
    <row r="52" spans="3:3" x14ac:dyDescent="0.25">
      <c r="C52" s="38"/>
    </row>
    <row r="54" spans="3:3" x14ac:dyDescent="0.25">
      <c r="C54" s="38"/>
    </row>
    <row r="55" spans="3:3" x14ac:dyDescent="0.25">
      <c r="C55" s="38"/>
    </row>
    <row r="56" spans="3:3" x14ac:dyDescent="0.25">
      <c r="C56" s="38"/>
    </row>
    <row r="57" spans="3:3" x14ac:dyDescent="0.25">
      <c r="C57" s="38"/>
    </row>
    <row r="58" spans="3:3" x14ac:dyDescent="0.25">
      <c r="C58" s="38"/>
    </row>
    <row r="59" spans="3:3" x14ac:dyDescent="0.25">
      <c r="C59" s="38"/>
    </row>
    <row r="60" spans="3:3" x14ac:dyDescent="0.25">
      <c r="C60" s="38"/>
    </row>
    <row r="61" spans="3:3" x14ac:dyDescent="0.25">
      <c r="C61" s="38"/>
    </row>
    <row r="62" spans="3:3" x14ac:dyDescent="0.25">
      <c r="C62" s="38"/>
    </row>
    <row r="63" spans="3:3" x14ac:dyDescent="0.25">
      <c r="C63" s="38"/>
    </row>
    <row r="64" spans="3:3" x14ac:dyDescent="0.25">
      <c r="C64" s="38"/>
    </row>
  </sheetData>
  <mergeCells count="1">
    <mergeCell ref="C11:P11"/>
  </mergeCells>
  <pageMargins left="0.7" right="0.7" top="0.75" bottom="0.75" header="0.3" footer="0.3"/>
  <pageSetup paperSize="9" orientation="portrait" r:id="rId1"/>
  <cellWatches>
    <cellWatch r="B2"/>
    <cellWatch r="B3"/>
    <cellWatch r="B4"/>
    <cellWatch r="B13"/>
    <cellWatch r="B12"/>
    <cellWatch r="B16"/>
    <cellWatch r="B17"/>
    <cellWatch r="B18"/>
    <cellWatch r="B19"/>
    <cellWatch r="B30"/>
    <cellWatch r="B20"/>
    <cellWatch r="B21"/>
    <cellWatch r="B7"/>
    <cellWatch r="B22"/>
  </cellWatch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4</vt:i4>
      </vt:variant>
      <vt:variant>
        <vt:lpstr>Benoemde bereiken</vt:lpstr>
      </vt:variant>
      <vt:variant>
        <vt:i4>26</vt:i4>
      </vt:variant>
    </vt:vector>
  </HeadingPairs>
  <TitlesOfParts>
    <vt:vector size="30" baseType="lpstr">
      <vt:lpstr>input</vt:lpstr>
      <vt:lpstr>pivot list</vt:lpstr>
      <vt:lpstr>CALC</vt:lpstr>
      <vt:lpstr>Waarschuwingen</vt:lpstr>
      <vt:lpstr>A____Fb___Glass_width__2</vt:lpstr>
      <vt:lpstr>A____Fh___Glass_height__2</vt:lpstr>
      <vt:lpstr>input!Afdrukbereik</vt:lpstr>
      <vt:lpstr>alle_waarden_voor_overview?</vt:lpstr>
      <vt:lpstr>Fh_en_Fb_ingevuld?</vt:lpstr>
      <vt:lpstr>g1___0_en_t2_≠_0</vt:lpstr>
      <vt:lpstr>g1_≠_0_en_t2___0</vt:lpstr>
      <vt:lpstr>g1_gap1</vt:lpstr>
      <vt:lpstr>g2___0_en_t3_≠_0</vt:lpstr>
      <vt:lpstr>g2_≠_0_en_t3___0</vt:lpstr>
      <vt:lpstr>g2_gap2</vt:lpstr>
      <vt:lpstr>gegevens__tekort_voor_overview?</vt:lpstr>
      <vt:lpstr>gegevens_tekort_voor_specific?</vt:lpstr>
      <vt:lpstr>gewicht_vleugel_is___180kg</vt:lpstr>
      <vt:lpstr>glasmaat_ingevuld?</vt:lpstr>
      <vt:lpstr>glass_dikte_groter_dan_D_Dg</vt:lpstr>
      <vt:lpstr>glass_height_ingevuld?</vt:lpstr>
      <vt:lpstr>glass_width_ingevuld?</vt:lpstr>
      <vt:lpstr>Glass_width_niet__Glass_height_wel?</vt:lpstr>
      <vt:lpstr>glass_width_of_glass_height_ontbreekt?</vt:lpstr>
      <vt:lpstr>Glass_width_wel__Glass_height_niet?</vt:lpstr>
      <vt:lpstr>Master_key_specific</vt:lpstr>
      <vt:lpstr>Pivot_list</vt:lpstr>
      <vt:lpstr>t1_outside</vt:lpstr>
      <vt:lpstr>t2_middle</vt:lpstr>
      <vt:lpstr>t3_inside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 Verplanken</dc:creator>
  <cp:lastModifiedBy>Tim Verplanken</cp:lastModifiedBy>
  <cp:lastPrinted>2018-08-24T15:08:18Z</cp:lastPrinted>
  <dcterms:created xsi:type="dcterms:W3CDTF">2018-08-21T12:07:26Z</dcterms:created>
  <dcterms:modified xsi:type="dcterms:W3CDTF">2021-05-06T09:29:04Z</dcterms:modified>
</cp:coreProperties>
</file>